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BuÇalışmaKitabı" defaultThemeVersion="124226"/>
  <mc:AlternateContent xmlns:mc="http://schemas.openxmlformats.org/markup-compatibility/2006">
    <mc:Choice Requires="x15">
      <x15ac:absPath xmlns:x15ac="http://schemas.microsoft.com/office/spreadsheetml/2010/11/ac" url="C:\Users\Pınar\Desktop\"/>
    </mc:Choice>
  </mc:AlternateContent>
  <workbookProtection workbookAlgorithmName="SHA-512" workbookHashValue="wJsxNG2BXaF4A8bMIFtV/U/7bap6hS5BOz7VHlox6fLT+GxjhbxpTvJqWUOVdSKpvAH5T+T+zdesBQtzPbrsuQ==" workbookSaltValue="9E3YYK8psul1XdjQbMWUxw==" workbookSpinCount="100000" lockStructure="1"/>
  <bookViews>
    <workbookView xWindow="0" yWindow="0" windowWidth="21570" windowHeight="8160" tabRatio="919"/>
  </bookViews>
  <sheets>
    <sheet name="KULLANMA KILAVUZU" sheetId="21" r:id="rId1"/>
    <sheet name="MERA VERİ GİRİŞİ" sheetId="17" r:id="rId2"/>
    <sheet name="MERA YEM TÜKETİM" sheetId="4" state="hidden" r:id="rId3"/>
    <sheet name="KAYIT" sheetId="20" r:id="rId4"/>
    <sheet name="ARŞİV" sheetId="18" r:id="rId5"/>
    <sheet name="ARŞİV ÇIKTI" sheetId="19" r:id="rId6"/>
  </sheets>
  <definedNames>
    <definedName name="_xlnm._FilterDatabase" localSheetId="4" hidden="1">ARŞİV!$A$1:$Y$16</definedName>
    <definedName name="solver_adj" localSheetId="1" hidden="1">'MERA VERİ GİRİŞİ'!$M$10</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'MERA VERİ GİRİŞİ'!$U$20</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1</definedName>
    <definedName name="solver_ver" localSheetId="1" hidden="1">3</definedName>
  </definedNames>
  <calcPr calcId="152511"/>
</workbook>
</file>

<file path=xl/calcChain.xml><?xml version="1.0" encoding="utf-8"?>
<calcChain xmlns="http://schemas.openxmlformats.org/spreadsheetml/2006/main">
  <c r="A3" i="18" l="1"/>
  <c r="A4" i="18" s="1"/>
  <c r="A3" i="20"/>
  <c r="A4" i="20" s="1"/>
  <c r="AE4" i="17" l="1"/>
  <c r="AE5" i="17"/>
  <c r="AE6" i="17"/>
  <c r="AE7" i="17"/>
  <c r="AE8" i="17"/>
  <c r="AE9" i="17"/>
  <c r="AE10" i="17"/>
  <c r="AE11" i="17"/>
  <c r="AE12" i="17"/>
  <c r="AE13" i="17"/>
  <c r="AE14" i="17"/>
  <c r="AE15" i="17"/>
  <c r="AE16" i="17"/>
  <c r="AE17" i="17"/>
  <c r="AE18" i="17"/>
  <c r="AE19" i="17"/>
  <c r="AE20" i="17"/>
  <c r="AE21" i="17"/>
  <c r="AE22" i="17"/>
  <c r="AE23" i="17"/>
  <c r="AE24" i="17"/>
  <c r="AE25" i="17"/>
  <c r="AE26" i="17"/>
  <c r="AE27" i="17"/>
  <c r="AE28" i="17"/>
  <c r="AE3" i="17"/>
  <c r="U28" i="17" l="1"/>
  <c r="T17" i="17"/>
  <c r="U10" i="17" l="1"/>
  <c r="U11" i="17"/>
  <c r="U12" i="17"/>
  <c r="U13" i="17"/>
  <c r="U14" i="17"/>
  <c r="T15" i="17"/>
  <c r="U32" i="17"/>
  <c r="U33" i="17"/>
  <c r="O7" i="17" l="1"/>
  <c r="J3" i="4" l="1"/>
  <c r="J4" i="4"/>
  <c r="J5" i="4"/>
  <c r="J6" i="4"/>
  <c r="J7" i="4"/>
  <c r="J8" i="4"/>
  <c r="J9" i="4"/>
  <c r="J10" i="4"/>
  <c r="J11" i="4"/>
  <c r="J12" i="4"/>
  <c r="J13" i="4"/>
  <c r="J14" i="4"/>
  <c r="J15" i="4"/>
  <c r="J16" i="4"/>
  <c r="J17" i="4"/>
  <c r="J18" i="4"/>
  <c r="J19" i="4"/>
  <c r="J20" i="4"/>
  <c r="J21" i="4"/>
  <c r="H4" i="4" l="1"/>
  <c r="H5" i="4"/>
  <c r="H6" i="4"/>
  <c r="H7" i="4"/>
  <c r="H8" i="4"/>
  <c r="H9" i="4"/>
  <c r="H10" i="4"/>
  <c r="H11" i="4"/>
  <c r="H12" i="4"/>
  <c r="H13" i="4"/>
  <c r="H14" i="4"/>
  <c r="H15" i="4"/>
  <c r="H16" i="4"/>
  <c r="H17" i="4"/>
  <c r="H18" i="4"/>
  <c r="H19" i="4"/>
  <c r="H20" i="4"/>
  <c r="H21" i="4"/>
  <c r="G3" i="4"/>
  <c r="H3" i="4" s="1"/>
  <c r="U21" i="17" l="1"/>
  <c r="C21" i="4"/>
  <c r="C20" i="4"/>
  <c r="D20" i="4" s="1"/>
  <c r="K20" i="4" s="1"/>
  <c r="C19" i="4"/>
  <c r="C18" i="4"/>
  <c r="D18" i="4" s="1"/>
  <c r="K18" i="4" s="1"/>
  <c r="C17" i="4"/>
  <c r="C15" i="4"/>
  <c r="D15" i="4" s="1"/>
  <c r="K15" i="4" s="1"/>
  <c r="C14" i="4"/>
  <c r="C12" i="4"/>
  <c r="C5" i="4"/>
  <c r="C10" i="4"/>
  <c r="D3" i="4"/>
  <c r="K3" i="4" s="1"/>
  <c r="C16" i="4"/>
  <c r="C13" i="4"/>
  <c r="C11" i="4"/>
  <c r="C8" i="4"/>
  <c r="C6" i="4"/>
  <c r="C9" i="4"/>
  <c r="C7" i="4"/>
  <c r="C4" i="4"/>
  <c r="E15" i="4" l="1"/>
  <c r="I15" i="4"/>
  <c r="E3" i="4"/>
  <c r="I3" i="4"/>
  <c r="E18" i="4"/>
  <c r="I18" i="4"/>
  <c r="E20" i="4"/>
  <c r="I20" i="4"/>
  <c r="D4" i="4"/>
  <c r="K4" i="4" s="1"/>
  <c r="D13" i="4"/>
  <c r="K13" i="4" s="1"/>
  <c r="D10" i="4"/>
  <c r="K10" i="4" s="1"/>
  <c r="D12" i="4"/>
  <c r="K12" i="4" s="1"/>
  <c r="D9" i="4"/>
  <c r="K9" i="4" s="1"/>
  <c r="D8" i="4"/>
  <c r="K8" i="4" s="1"/>
  <c r="D7" i="4"/>
  <c r="K7" i="4" s="1"/>
  <c r="D6" i="4"/>
  <c r="K6" i="4" s="1"/>
  <c r="D11" i="4"/>
  <c r="K11" i="4" s="1"/>
  <c r="D16" i="4"/>
  <c r="K16" i="4" s="1"/>
  <c r="D5" i="4"/>
  <c r="K5" i="4" s="1"/>
  <c r="D14" i="4"/>
  <c r="K14" i="4" s="1"/>
  <c r="D17" i="4"/>
  <c r="K17" i="4" s="1"/>
  <c r="D19" i="4"/>
  <c r="K19" i="4" s="1"/>
  <c r="D21" i="4"/>
  <c r="K21" i="4" s="1"/>
  <c r="U26" i="17" l="1"/>
  <c r="U29" i="17" s="1"/>
  <c r="S29" i="17" s="1"/>
  <c r="E19" i="4"/>
  <c r="I19" i="4"/>
  <c r="E14" i="4"/>
  <c r="I14" i="4"/>
  <c r="E16" i="4"/>
  <c r="I16" i="4"/>
  <c r="E6" i="4"/>
  <c r="I6" i="4"/>
  <c r="E8" i="4"/>
  <c r="I8" i="4"/>
  <c r="E12" i="4"/>
  <c r="I12" i="4"/>
  <c r="E13" i="4"/>
  <c r="I13" i="4"/>
  <c r="E21" i="4"/>
  <c r="I21" i="4"/>
  <c r="E17" i="4"/>
  <c r="I17" i="4"/>
  <c r="E5" i="4"/>
  <c r="I5" i="4"/>
  <c r="E11" i="4"/>
  <c r="I11" i="4"/>
  <c r="E7" i="4"/>
  <c r="I7" i="4"/>
  <c r="E9" i="4"/>
  <c r="I9" i="4"/>
  <c r="E10" i="4"/>
  <c r="I10" i="4"/>
  <c r="E4" i="4"/>
  <c r="I4" i="4"/>
  <c r="I6" i="17"/>
  <c r="G6" i="17"/>
  <c r="I5" i="17"/>
  <c r="G5" i="17"/>
  <c r="I4" i="17"/>
  <c r="G4" i="17"/>
  <c r="I3" i="17"/>
  <c r="G3" i="17"/>
  <c r="U25" i="17" l="1"/>
  <c r="F3" i="4"/>
  <c r="U18" i="17" s="1"/>
  <c r="M3" i="17"/>
  <c r="M5" i="17"/>
  <c r="P5" i="17" s="1"/>
  <c r="M6" i="17"/>
  <c r="P6" i="17" s="1"/>
  <c r="M4" i="17"/>
  <c r="P4" i="17" s="1"/>
  <c r="U3" i="17" l="1"/>
  <c r="U17" i="17" s="1"/>
  <c r="P3" i="17"/>
  <c r="U19" i="17"/>
  <c r="U15" i="17" l="1"/>
  <c r="P7" i="17"/>
  <c r="U27" i="17"/>
  <c r="U16" i="17" l="1"/>
  <c r="U22" i="17" s="1"/>
  <c r="U20" i="17"/>
  <c r="Q4" i="17" s="1"/>
  <c r="U31" i="17" s="1"/>
  <c r="U23" i="17" l="1"/>
  <c r="X3" i="17"/>
  <c r="U24" i="17" l="1"/>
  <c r="S24" i="17" s="1"/>
  <c r="U30" i="17" l="1"/>
  <c r="S30" i="17" s="1"/>
</calcChain>
</file>

<file path=xl/sharedStrings.xml><?xml version="1.0" encoding="utf-8"?>
<sst xmlns="http://schemas.openxmlformats.org/spreadsheetml/2006/main" count="294" uniqueCount="119">
  <si>
    <t>HAYVAN 
CİNSİ</t>
  </si>
  <si>
    <t>BOĞA</t>
  </si>
  <si>
    <t>TOPLAM</t>
  </si>
  <si>
    <t>SIĞIR (KÜLTÜR)</t>
  </si>
  <si>
    <t>SIĞIR (MELEZ)</t>
  </si>
  <si>
    <t>SIĞIR (YERLİ)</t>
  </si>
  <si>
    <t>MANDA</t>
  </si>
  <si>
    <t>KOYUN</t>
  </si>
  <si>
    <t>KEÇİ</t>
  </si>
  <si>
    <t>ÇOK İYİ</t>
  </si>
  <si>
    <t>İYİ</t>
  </si>
  <si>
    <t>ORTA</t>
  </si>
  <si>
    <t>ZAYIF</t>
  </si>
  <si>
    <t>650-800</t>
  </si>
  <si>
    <t>500-650</t>
  </si>
  <si>
    <t>350-500</t>
  </si>
  <si>
    <t>200-350</t>
  </si>
  <si>
    <t>YAĞIŞ KUŞAĞI</t>
  </si>
  <si>
    <t>SATIR</t>
  </si>
  <si>
    <t>SÜTUN</t>
  </si>
  <si>
    <t>MERA ALANI (DA)</t>
  </si>
  <si>
    <t>çok hafif otlatma</t>
  </si>
  <si>
    <t>YAŞ(AY)</t>
  </si>
  <si>
    <t>36 ay&lt;Dişi</t>
  </si>
  <si>
    <t>36 ay&lt;Erkek</t>
  </si>
  <si>
    <t>HAYVAN TÜRÜ/IRKI</t>
  </si>
  <si>
    <t>OTLAYAN HAYVAN SAYISI (BAŞ)</t>
  </si>
  <si>
    <t xml:space="preserve">
           </t>
  </si>
  <si>
    <t>MERA YÖNETMELİĞİNE GÖRE CANLI AĞIRLIK (KG)</t>
  </si>
  <si>
    <t>36 ay&lt;Erkek(ÖKÜZ)</t>
  </si>
  <si>
    <t>36 ay&lt;Erkek(BOĞA)</t>
  </si>
  <si>
    <t>12-24 ay Dişi(DANA-DÜVE</t>
  </si>
  <si>
    <t>36 ay&lt;Dişi(İNEK)</t>
  </si>
  <si>
    <t>0-6 ay Erkek(KUZU)</t>
  </si>
  <si>
    <t>0-6 ay Dişi(KUZU)</t>
  </si>
  <si>
    <t>0-6 ay Erkek(OĞLAK)</t>
  </si>
  <si>
    <t>0-6 ay Dişi(OĞLAK)</t>
  </si>
  <si>
    <t>AT</t>
  </si>
  <si>
    <t>KATIR</t>
  </si>
  <si>
    <t>EŞEK</t>
  </si>
  <si>
    <t>MERA YÖNETMELİĞİNE GÖRE YAŞ OT TÜKETİMİ (KG/BAŞ/GÜN)</t>
  </si>
  <si>
    <t>MERA YÖNETMELİĞİNE TOPLAM GÖRE YAŞ OT TÜKETİMİ2(TON)</t>
  </si>
  <si>
    <t>MERA YÖNETMELİĞİNE GENEL TOPLAM GÖRE YAŞ OT TÜKETİMİ3(TON)</t>
  </si>
  <si>
    <t>OTLATMA ORANI</t>
  </si>
  <si>
    <t>BBHB CİNSİNDEN BİRİM HAYVAN DEĞERLERİ</t>
  </si>
  <si>
    <t>TOPLAM BBHB</t>
  </si>
  <si>
    <t>FAYDALANMA ORANI</t>
  </si>
  <si>
    <r>
      <t>f</t>
    </r>
    <r>
      <rPr>
        <b/>
        <i/>
        <sz val="8"/>
        <color theme="1"/>
        <rFont val="Calibri"/>
        <family val="2"/>
        <charset val="162"/>
        <scheme val="minor"/>
      </rPr>
      <t>(metanın üniform otlatılmasını engelleyen faktörler)</t>
    </r>
  </si>
  <si>
    <t>İNEK</t>
  </si>
  <si>
    <t>DANA-DÜVE</t>
  </si>
  <si>
    <t>ÖKÜZ</t>
  </si>
  <si>
    <t>Dişi MANDA</t>
  </si>
  <si>
    <t>ErkekMANDA</t>
  </si>
  <si>
    <t>Erkek OĞLAK</t>
  </si>
  <si>
    <t>DişiOĞLAK</t>
  </si>
  <si>
    <t>Erkek KUZU</t>
  </si>
  <si>
    <t>Dişi KUZU</t>
  </si>
  <si>
    <t>MERA DIŞI TOPLAM YAŞ OT TÜKETİMİ (KG)</t>
  </si>
  <si>
    <t>AHIR BAKIM SÜRESİ</t>
  </si>
  <si>
    <t>AHIRDA TOPLAM KURU OT TÜKETİMİ (KG)</t>
  </si>
  <si>
    <t>TOPLAM KURU OT İHTİYACI (TON)</t>
  </si>
  <si>
    <t>RAPORU HAZIRLAYAN</t>
  </si>
  <si>
    <t>MERANIN MEVCUT DURUMU</t>
  </si>
  <si>
    <t>RAPORU HAZIRLAMA TARİHİ</t>
  </si>
  <si>
    <t>İLİ</t>
  </si>
  <si>
    <t>İLÇESİ</t>
  </si>
  <si>
    <t>MAHALLESİ/KÖYÜ</t>
  </si>
  <si>
    <t>ERZURUM</t>
  </si>
  <si>
    <t>OLTU</t>
  </si>
  <si>
    <t>DAMARLITAŞ</t>
  </si>
  <si>
    <t>MERA MEVKİİ</t>
  </si>
  <si>
    <t>MERA DURUM SINIFI</t>
  </si>
  <si>
    <t>MERA TOPLAM YAŞ OT ÜRETİMİ (TON)</t>
  </si>
  <si>
    <t>RAPOR HAZIRLAMA TARİHİ</t>
  </si>
  <si>
    <t>RAPORU HAZIRLAYANLAR</t>
  </si>
  <si>
    <t>MERA  ORTALAMA YAŞ OT VERİMİ (KG/DA)</t>
  </si>
  <si>
    <t>MERADA OTLATMA GÜN SAYISI (GÜN)</t>
  </si>
  <si>
    <t xml:space="preserve">MERA MEVKİİ </t>
  </si>
  <si>
    <t>TOPLAM HAYVAN SAYISI (HB)</t>
  </si>
  <si>
    <t>MERA OTLATMA KAPASİTESİ (HB)</t>
  </si>
  <si>
    <t>ÜRETİMİN İHTİYACI KARŞILAMA ORANI (%)</t>
  </si>
  <si>
    <t>KULLANICI TARAFINDAN BELİRLENEN MERA  YEŞİL OT VERİMİ  (KG/DA)</t>
  </si>
  <si>
    <t>MERA  NO</t>
  </si>
  <si>
    <t>MERA DÖNEMİNDE YAŞ OT İHTİYACI (TON)</t>
  </si>
  <si>
    <t>MERA DÖNEMİNDE KURU OT İHTİYACI (TON)</t>
  </si>
  <si>
    <t>MERA DÖNEMİNDE KURU KABA YEM AÇIĞI (TON)</t>
  </si>
  <si>
    <t>AHIR DÖNEMİNDE TÜKETİLEN KURUOT (TON)</t>
  </si>
  <si>
    <t>OTLATMA DERECESİ</t>
  </si>
  <si>
    <t>PUAN</t>
  </si>
  <si>
    <t>KURU OT ÜRETİM FARKI (TON)</t>
  </si>
  <si>
    <t>hafif otlatma</t>
  </si>
  <si>
    <t>normal otlatma</t>
  </si>
  <si>
    <t>ağır otlatma</t>
  </si>
  <si>
    <t>aşırı otlatma</t>
  </si>
  <si>
    <t>MERA TOPLAM KURU OT ÜRETİMİ (TON)</t>
  </si>
  <si>
    <t>ÜRÜN ADI</t>
  </si>
  <si>
    <t>EKİLEN ALAN (DA)</t>
  </si>
  <si>
    <t>VERİM (KG/DA)</t>
  </si>
  <si>
    <t>KURU MADDE ORANI (%)</t>
  </si>
  <si>
    <t>İLKBAHAR VE ANIZ OTLATMASI SÜRESİ (GÜN)</t>
  </si>
  <si>
    <t>İLKBAHAR VE ANIZ OTLATMA KURU OT ÜRETİMİ (TON)</t>
  </si>
  <si>
    <t>HASAT EDİLEN HAVADA KURU KABAYEM (TON)</t>
  </si>
  <si>
    <t>AHIRDA KURU KABAYEM AÇIĞI (TON)</t>
  </si>
  <si>
    <t>TOPLAM KURU KABAYEM AÇIĞI (TON)</t>
  </si>
  <si>
    <t>TOPLAM HAVADA KURU KABAYEM (TON)</t>
  </si>
  <si>
    <t>Mustafa UZUN</t>
  </si>
  <si>
    <t>Sıra No</t>
  </si>
  <si>
    <t>FAZLA</t>
  </si>
  <si>
    <t>TAMAM</t>
  </si>
  <si>
    <t>EKSİK</t>
  </si>
  <si>
    <t>KANAAT</t>
  </si>
  <si>
    <t>Yonca</t>
  </si>
  <si>
    <t>Korunga</t>
  </si>
  <si>
    <t>Fiğ</t>
  </si>
  <si>
    <t>Mısır slajı</t>
  </si>
  <si>
    <t>Çayır otu</t>
  </si>
  <si>
    <t>Buğday samanı</t>
  </si>
  <si>
    <t>Arpa samanı</t>
  </si>
  <si>
    <t>TABLOYA ESAS MERA YEŞİL OT VERİMİ (KG/DA)</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</si>
</sst>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family val="2"/>
      <charset val="162"/>
    </font>
    <font>
      <sz val="10"/>
      <name val="Arial"/>
      <family val="2"/>
      <charset val="162"/>
    </font>
    <font>
      <sz val="11"/>
      <color rgb="FF000000"/>
      <name val="Calibri"/>
      <family val="2"/>
      <charset val="162"/>
      <scheme val="minor"/>
    </font>
    <font>
      <b/>
      <sz val="10"/>
      <color theme="1"/>
      <name val="Calibri"/>
      <family val="2"/>
      <charset val="162"/>
      <scheme val="minor"/>
    </font>
    <font>
      <u/>
      <sz val="11"/>
      <color theme="10"/>
      <name val="Calibri"/>
      <family val="2"/>
      <charset val="162"/>
      <scheme val="minor"/>
    </font>
    <font>
      <b/>
      <sz val="26"/>
      <color theme="1"/>
      <name val="Calibri"/>
      <family val="2"/>
      <charset val="162"/>
      <scheme val="minor"/>
    </font>
    <font>
      <b/>
      <sz val="11"/>
      <name val="Calibri"/>
      <family val="2"/>
      <charset val="162"/>
      <scheme val="minor"/>
    </font>
    <font>
      <b/>
      <i/>
      <sz val="8"/>
      <color theme="1"/>
      <name val="Calibri"/>
      <family val="2"/>
      <charset val="162"/>
      <scheme val="minor"/>
    </font>
    <font>
      <b/>
      <sz val="12"/>
      <color theme="1"/>
      <name val="Calibri"/>
      <family val="2"/>
      <charset val="162"/>
      <scheme val="minor"/>
    </font>
    <font>
      <b/>
      <sz val="20"/>
      <color theme="1"/>
      <name val="Calibri"/>
      <family val="2"/>
      <charset val="162"/>
      <scheme val="minor"/>
    </font>
    <font>
      <b/>
      <sz val="9"/>
      <color theme="1"/>
      <name val="Calibri"/>
      <family val="2"/>
      <charset val="162"/>
      <scheme val="minor"/>
    </font>
    <font>
      <sz val="11"/>
      <color rgb="FF000000"/>
      <name val="Calibri"/>
      <family val="2"/>
      <charset val="162"/>
    </font>
    <font>
      <sz val="11"/>
      <name val="Calibri"/>
      <family val="2"/>
      <charset val="16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8" tint="0.79995117038483843"/>
        <bgColor indexed="64"/>
      </patternFill>
    </fill>
    <fill>
      <patternFill patternType="solid">
        <fgColor theme="9"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medium">
        <color indexed="64"/>
      </bottom>
      <diagonal/>
    </border>
  </borders>
  <cellStyleXfs count="6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8" applyNumberFormat="0" applyFont="0" applyAlignment="0" applyProtection="0"/>
    <xf numFmtId="0" fontId="22" fillId="0" borderId="0" applyNumberFormat="0" applyFill="0" applyBorder="0" applyAlignment="0" applyProtection="0"/>
    <xf numFmtId="0" fontId="18" fillId="0" borderId="0"/>
  </cellStyleXfs>
  <cellXfs count="114">
    <xf numFmtId="0" fontId="0" fillId="0" borderId="0" xfId="0"/>
    <xf numFmtId="0" fontId="16" fillId="0" borderId="0" xfId="0" applyFont="1" applyAlignment="1">
      <alignment vertical="center"/>
    </xf>
    <xf numFmtId="0" fontId="0" fillId="0" borderId="0" xfId="0" applyFill="1"/>
    <xf numFmtId="0" fontId="16" fillId="33" borderId="10" xfId="0" applyFont="1" applyFill="1" applyBorder="1"/>
    <xf numFmtId="0" fontId="0" fillId="0" borderId="0" xfId="0"/>
    <xf numFmtId="0" fontId="16" fillId="33" borderId="11" xfId="0" applyFont="1" applyFill="1" applyBorder="1"/>
    <xf numFmtId="0" fontId="24" fillId="0" borderId="0" xfId="61" applyFont="1" applyBorder="1" applyAlignment="1">
      <alignment vertical="center"/>
    </xf>
    <xf numFmtId="0" fontId="24" fillId="0" borderId="15" xfId="61" applyFont="1" applyBorder="1" applyAlignment="1">
      <alignment vertical="center"/>
    </xf>
    <xf numFmtId="0" fontId="16" fillId="34" borderId="13" xfId="0" applyFont="1" applyFill="1" applyBorder="1" applyAlignment="1">
      <alignment horizontal="center" vertical="center" wrapText="1"/>
    </xf>
    <xf numFmtId="0" fontId="0" fillId="0" borderId="10" xfId="0" applyBorder="1"/>
    <xf numFmtId="1" fontId="0" fillId="0" borderId="0" xfId="0" applyNumberFormat="1"/>
    <xf numFmtId="0" fontId="0" fillId="0" borderId="0" xfId="0" applyProtection="1">
      <protection hidden="1"/>
    </xf>
    <xf numFmtId="0" fontId="0" fillId="34" borderId="10" xfId="0" applyFill="1" applyBorder="1" applyAlignment="1" applyProtection="1">
      <alignment horizontal="center" vertical="center"/>
      <protection hidden="1"/>
    </xf>
    <xf numFmtId="3" fontId="0" fillId="34" borderId="10" xfId="0" applyNumberFormat="1" applyFill="1" applyBorder="1" applyProtection="1">
      <protection hidden="1"/>
    </xf>
    <xf numFmtId="0" fontId="0" fillId="34" borderId="12" xfId="0" applyFill="1" applyBorder="1" applyAlignment="1" applyProtection="1">
      <alignment horizontal="center" vertical="center"/>
      <protection hidden="1"/>
    </xf>
    <xf numFmtId="0" fontId="0" fillId="35" borderId="10" xfId="0" applyFill="1" applyBorder="1" applyAlignment="1" applyProtection="1">
      <alignment horizontal="center" vertical="center"/>
      <protection hidden="1"/>
    </xf>
    <xf numFmtId="0" fontId="16" fillId="34" borderId="10" xfId="0" applyFont="1" applyFill="1" applyBorder="1" applyAlignment="1">
      <alignment horizontal="center" vertical="center" wrapText="1"/>
    </xf>
    <xf numFmtId="0" fontId="24" fillId="0" borderId="16" xfId="61" applyFont="1" applyBorder="1" applyAlignment="1">
      <alignment horizontal="center" vertical="center" wrapText="1"/>
    </xf>
    <xf numFmtId="0" fontId="16" fillId="36" borderId="13" xfId="0" applyFont="1" applyFill="1" applyBorder="1" applyAlignment="1">
      <alignment horizontal="center" vertical="center" wrapText="1"/>
    </xf>
    <xf numFmtId="3" fontId="0" fillId="0" borderId="10" xfId="0" applyNumberFormat="1" applyBorder="1"/>
    <xf numFmtId="2" fontId="0" fillId="0" borderId="10" xfId="0" applyNumberFormat="1" applyBorder="1"/>
    <xf numFmtId="0" fontId="0" fillId="0" borderId="10" xfId="0" applyNumberFormat="1" applyBorder="1"/>
    <xf numFmtId="0" fontId="0" fillId="0" borderId="13" xfId="0" applyNumberFormat="1" applyBorder="1"/>
    <xf numFmtId="0" fontId="0" fillId="0" borderId="12" xfId="0" applyNumberFormat="1" applyBorder="1"/>
    <xf numFmtId="1" fontId="0" fillId="0" borderId="13" xfId="0" applyNumberFormat="1" applyBorder="1"/>
    <xf numFmtId="1" fontId="0" fillId="0" borderId="10" xfId="0" applyNumberFormat="1" applyBorder="1"/>
    <xf numFmtId="1" fontId="0" fillId="0" borderId="12" xfId="0" applyNumberFormat="1" applyBorder="1"/>
    <xf numFmtId="3" fontId="0" fillId="0" borderId="13" xfId="0" applyNumberFormat="1" applyBorder="1"/>
    <xf numFmtId="3" fontId="0" fillId="0" borderId="12" xfId="0" applyNumberFormat="1" applyBorder="1"/>
    <xf numFmtId="3" fontId="0" fillId="34" borderId="11" xfId="0" applyNumberFormat="1" applyFill="1" applyBorder="1" applyProtection="1">
      <protection hidden="1"/>
    </xf>
    <xf numFmtId="3" fontId="16" fillId="0" borderId="10" xfId="0" applyNumberFormat="1" applyFont="1" applyFill="1" applyBorder="1" applyAlignment="1" applyProtection="1">
      <alignment horizontal="right" vertical="center"/>
      <protection hidden="1"/>
    </xf>
    <xf numFmtId="49" fontId="0" fillId="35" borderId="10" xfId="0" applyNumberFormat="1" applyFill="1" applyBorder="1" applyProtection="1">
      <protection hidden="1"/>
    </xf>
    <xf numFmtId="1" fontId="0" fillId="34" borderId="10" xfId="0" applyNumberFormat="1" applyFill="1" applyBorder="1" applyAlignment="1" applyProtection="1">
      <alignment horizontal="center"/>
      <protection hidden="1"/>
    </xf>
    <xf numFmtId="2" fontId="16" fillId="0" borderId="10" xfId="0" applyNumberFormat="1" applyFont="1" applyFill="1" applyBorder="1" applyAlignment="1" applyProtection="1">
      <alignment horizontal="right" vertical="center"/>
      <protection hidden="1"/>
    </xf>
    <xf numFmtId="3" fontId="0" fillId="0" borderId="0" xfId="0" applyNumberFormat="1"/>
    <xf numFmtId="0" fontId="0" fillId="35" borderId="10" xfId="0" applyFill="1" applyBorder="1" applyAlignment="1" applyProtection="1">
      <alignment horizontal="center" vertical="center"/>
      <protection locked="0" hidden="1"/>
    </xf>
    <xf numFmtId="3" fontId="16" fillId="37" borderId="10" xfId="0" applyNumberFormat="1" applyFont="1" applyFill="1" applyBorder="1" applyAlignment="1" applyProtection="1">
      <alignment horizontal="center" vertical="center" wrapText="1"/>
      <protection locked="0"/>
    </xf>
    <xf numFmtId="3" fontId="0" fillId="34" borderId="10" xfId="0" applyNumberFormat="1" applyFill="1" applyBorder="1"/>
    <xf numFmtId="14" fontId="0" fillId="0" borderId="0" xfId="0" applyNumberFormat="1"/>
    <xf numFmtId="14" fontId="0" fillId="0" borderId="10" xfId="0" applyNumberFormat="1" applyBorder="1"/>
    <xf numFmtId="0" fontId="16" fillId="41" borderId="10" xfId="0" applyFont="1" applyFill="1" applyBorder="1" applyAlignment="1">
      <alignment wrapText="1"/>
    </xf>
    <xf numFmtId="0" fontId="0" fillId="41" borderId="10" xfId="0" applyFill="1" applyBorder="1"/>
    <xf numFmtId="14" fontId="0" fillId="41" borderId="10" xfId="0" applyNumberFormat="1" applyFill="1" applyBorder="1"/>
    <xf numFmtId="14" fontId="16" fillId="41" borderId="10" xfId="0" applyNumberFormat="1" applyFont="1" applyFill="1" applyBorder="1" applyAlignment="1">
      <alignment wrapText="1"/>
    </xf>
    <xf numFmtId="0" fontId="0" fillId="0" borderId="10" xfId="0" applyFont="1" applyFill="1" applyBorder="1"/>
    <xf numFmtId="14" fontId="0" fillId="0" borderId="10" xfId="0" applyNumberFormat="1" applyFont="1" applyFill="1" applyBorder="1"/>
    <xf numFmtId="0" fontId="0" fillId="41" borderId="10" xfId="0" applyFont="1" applyFill="1" applyBorder="1" applyAlignment="1">
      <alignment wrapText="1"/>
    </xf>
    <xf numFmtId="0" fontId="16" fillId="0" borderId="17" xfId="0" applyFont="1" applyBorder="1" applyAlignment="1" applyProtection="1">
      <alignment vertical="center"/>
      <protection hidden="1"/>
    </xf>
    <xf numFmtId="0" fontId="17" fillId="0" borderId="0" xfId="0" applyFont="1" applyFill="1" applyProtection="1">
      <protection hidden="1"/>
    </xf>
    <xf numFmtId="0" fontId="0" fillId="0" borderId="0" xfId="0" applyBorder="1" applyProtection="1">
      <protection hidden="1"/>
    </xf>
    <xf numFmtId="0" fontId="16" fillId="37" borderId="10" xfId="0" applyFont="1" applyFill="1" applyBorder="1" applyAlignment="1" applyProtection="1">
      <alignment horizontal="center" vertical="center" wrapText="1"/>
      <protection locked="0" hidden="1"/>
    </xf>
    <xf numFmtId="0" fontId="16" fillId="37" borderId="10" xfId="0" applyFont="1" applyFill="1" applyBorder="1" applyAlignment="1" applyProtection="1">
      <alignment horizontal="center" vertical="center"/>
      <protection locked="0" hidden="1"/>
    </xf>
    <xf numFmtId="0" fontId="16" fillId="0" borderId="0" xfId="0" applyFont="1" applyFill="1" applyBorder="1" applyAlignment="1" applyProtection="1">
      <alignment horizontal="center" vertical="center"/>
      <protection locked="0" hidden="1"/>
    </xf>
    <xf numFmtId="0" fontId="16" fillId="39" borderId="10" xfId="0" applyFont="1" applyFill="1" applyBorder="1" applyAlignment="1" applyProtection="1">
      <alignment horizontal="center" vertical="center" wrapText="1"/>
      <protection locked="0" hidden="1"/>
    </xf>
    <xf numFmtId="0" fontId="16" fillId="37" borderId="11" xfId="0" applyFont="1" applyFill="1" applyBorder="1" applyAlignment="1" applyProtection="1">
      <alignment horizontal="center" vertical="center" wrapText="1"/>
      <protection locked="0" hidden="1"/>
    </xf>
    <xf numFmtId="0" fontId="16" fillId="0" borderId="0" xfId="0" applyFont="1" applyFill="1" applyBorder="1" applyAlignment="1" applyProtection="1">
      <alignment horizontal="center" vertical="center" wrapText="1"/>
      <protection locked="0" hidden="1"/>
    </xf>
    <xf numFmtId="0" fontId="0" fillId="0" borderId="0" xfId="0" applyProtection="1">
      <protection locked="0" hidden="1"/>
    </xf>
    <xf numFmtId="0" fontId="0" fillId="34" borderId="10" xfId="0" applyFill="1" applyBorder="1" applyAlignment="1" applyProtection="1">
      <alignment horizontal="center" vertical="center"/>
      <protection locked="0" hidden="1"/>
    </xf>
    <xf numFmtId="2" fontId="0" fillId="35" borderId="12" xfId="0" applyNumberFormat="1" applyFill="1" applyBorder="1" applyProtection="1">
      <protection hidden="1"/>
    </xf>
    <xf numFmtId="14" fontId="0" fillId="35" borderId="10" xfId="0" applyNumberFormat="1" applyFill="1" applyBorder="1" applyProtection="1">
      <protection hidden="1"/>
    </xf>
    <xf numFmtId="2" fontId="0" fillId="35" borderId="10" xfId="0" applyNumberFormat="1" applyFill="1" applyBorder="1" applyProtection="1">
      <protection hidden="1"/>
    </xf>
    <xf numFmtId="3" fontId="26" fillId="34" borderId="11" xfId="0" applyNumberFormat="1" applyFont="1" applyFill="1" applyBorder="1" applyAlignment="1" applyProtection="1">
      <alignment horizontal="center"/>
      <protection hidden="1"/>
    </xf>
    <xf numFmtId="3" fontId="26" fillId="0" borderId="0" xfId="0" applyNumberFormat="1" applyFont="1" applyFill="1" applyBorder="1" applyAlignment="1" applyProtection="1">
      <alignment horizontal="center"/>
      <protection hidden="1"/>
    </xf>
    <xf numFmtId="0" fontId="0" fillId="35" borderId="10" xfId="0" applyFill="1" applyBorder="1" applyProtection="1">
      <protection hidden="1"/>
    </xf>
    <xf numFmtId="0" fontId="16" fillId="37" borderId="15" xfId="0" applyFont="1" applyFill="1" applyBorder="1" applyAlignment="1" applyProtection="1">
      <alignment horizontal="center" vertical="center"/>
      <protection locked="0" hidden="1"/>
    </xf>
    <xf numFmtId="0" fontId="28" fillId="0" borderId="0" xfId="0" applyFont="1" applyBorder="1" applyAlignment="1" applyProtection="1">
      <alignment vertical="center"/>
      <protection hidden="1"/>
    </xf>
    <xf numFmtId="0" fontId="16" fillId="37" borderId="12" xfId="0" applyFont="1" applyFill="1" applyBorder="1" applyAlignment="1" applyProtection="1">
      <alignment horizontal="center" vertical="center"/>
      <protection locked="0" hidden="1"/>
    </xf>
    <xf numFmtId="0" fontId="0" fillId="34" borderId="12" xfId="0" applyFill="1" applyBorder="1" applyAlignment="1" applyProtection="1">
      <alignment horizontal="center" vertical="center"/>
      <protection locked="0" hidden="1"/>
    </xf>
    <xf numFmtId="0" fontId="0" fillId="35" borderId="12" xfId="0" applyFill="1" applyBorder="1" applyAlignment="1" applyProtection="1">
      <alignment horizontal="center" vertical="center"/>
      <protection locked="0" hidden="1"/>
    </xf>
    <xf numFmtId="0" fontId="16" fillId="39" borderId="11" xfId="0" applyFont="1" applyFill="1" applyBorder="1" applyAlignment="1" applyProtection="1">
      <alignment vertical="center" wrapText="1"/>
      <protection locked="0" hidden="1"/>
    </xf>
    <xf numFmtId="0" fontId="16" fillId="39" borderId="14" xfId="0" applyFont="1" applyFill="1" applyBorder="1" applyAlignment="1" applyProtection="1">
      <alignment vertical="center" wrapText="1"/>
      <protection locked="0" hidden="1"/>
    </xf>
    <xf numFmtId="0" fontId="0" fillId="0" borderId="0" xfId="0" applyFill="1" applyProtection="1">
      <protection locked="0" hidden="1"/>
    </xf>
    <xf numFmtId="0" fontId="16" fillId="0" borderId="0" xfId="0" applyFont="1" applyFill="1" applyBorder="1" applyAlignment="1" applyProtection="1">
      <alignment horizontal="right" vertical="center" wrapText="1"/>
      <protection locked="0" hidden="1"/>
    </xf>
    <xf numFmtId="3" fontId="0" fillId="0" borderId="0" xfId="0" applyNumberFormat="1" applyFill="1" applyBorder="1" applyProtection="1">
      <protection locked="0" hidden="1"/>
    </xf>
    <xf numFmtId="3" fontId="0" fillId="0" borderId="0" xfId="0" applyNumberFormat="1" applyFill="1" applyBorder="1" applyAlignment="1" applyProtection="1">
      <alignment horizontal="center"/>
      <protection locked="0" hidden="1"/>
    </xf>
    <xf numFmtId="0" fontId="0" fillId="0" borderId="0" xfId="0" applyFill="1" applyProtection="1">
      <protection hidden="1"/>
    </xf>
    <xf numFmtId="0" fontId="0" fillId="0" borderId="0" xfId="0" applyFill="1" applyBorder="1" applyAlignment="1" applyProtection="1">
      <alignment horizontal="center" vertical="center"/>
      <protection locked="0" hidden="1"/>
    </xf>
    <xf numFmtId="0" fontId="23" fillId="0" borderId="0" xfId="0" applyFont="1" applyFill="1" applyBorder="1" applyAlignment="1" applyProtection="1">
      <alignment horizontal="center" vertical="center" wrapText="1"/>
      <protection locked="0" hidden="1"/>
    </xf>
    <xf numFmtId="0" fontId="16" fillId="0" borderId="0" xfId="0" applyFont="1" applyBorder="1" applyAlignment="1" applyProtection="1">
      <alignment vertical="top"/>
      <protection hidden="1"/>
    </xf>
    <xf numFmtId="0" fontId="24" fillId="39" borderId="13" xfId="0" applyFont="1" applyFill="1" applyBorder="1" applyAlignment="1" applyProtection="1">
      <alignment horizontal="center" vertical="center" wrapText="1"/>
      <protection hidden="1"/>
    </xf>
    <xf numFmtId="0" fontId="24" fillId="38" borderId="10" xfId="0" applyFont="1" applyFill="1" applyBorder="1" applyAlignment="1" applyProtection="1">
      <alignment horizontal="center" vertical="center" wrapText="1"/>
      <protection hidden="1"/>
    </xf>
    <xf numFmtId="0" fontId="16" fillId="39" borderId="10" xfId="0" applyFont="1" applyFill="1" applyBorder="1" applyAlignment="1" applyProtection="1">
      <alignment horizontal="center" wrapText="1"/>
      <protection hidden="1"/>
    </xf>
    <xf numFmtId="0" fontId="16" fillId="39" borderId="10" xfId="0" applyFont="1" applyFill="1" applyBorder="1" applyAlignment="1" applyProtection="1">
      <alignment horizontal="left" vertical="center" wrapText="1"/>
      <protection locked="0" hidden="1"/>
    </xf>
    <xf numFmtId="49" fontId="16" fillId="0" borderId="10" xfId="0" applyNumberFormat="1" applyFont="1" applyBorder="1" applyAlignment="1" applyProtection="1">
      <alignment horizontal="right"/>
      <protection hidden="1"/>
    </xf>
    <xf numFmtId="0" fontId="21" fillId="0" borderId="0" xfId="0" applyFont="1" applyFill="1" applyBorder="1" applyAlignment="1" applyProtection="1">
      <alignment vertical="center"/>
      <protection locked="0" hidden="1"/>
    </xf>
    <xf numFmtId="0" fontId="16" fillId="37" borderId="10" xfId="0" applyFont="1" applyFill="1" applyBorder="1" applyAlignment="1" applyProtection="1">
      <alignment horizontal="left" vertical="center" wrapText="1"/>
      <protection locked="0" hidden="1"/>
    </xf>
    <xf numFmtId="3" fontId="26" fillId="0" borderId="10" xfId="0" applyNumberFormat="1" applyFont="1" applyFill="1" applyBorder="1" applyAlignment="1" applyProtection="1">
      <alignment horizontal="right" vertical="center"/>
      <protection hidden="1"/>
    </xf>
    <xf numFmtId="9" fontId="26" fillId="0" borderId="10" xfId="0" applyNumberFormat="1" applyFont="1" applyFill="1" applyBorder="1" applyAlignment="1" applyProtection="1">
      <alignment horizontal="right" vertical="center"/>
      <protection hidden="1"/>
    </xf>
    <xf numFmtId="3" fontId="0" fillId="0" borderId="0" xfId="0" applyNumberFormat="1" applyProtection="1">
      <protection hidden="1"/>
    </xf>
    <xf numFmtId="0" fontId="0" fillId="0" borderId="0" xfId="0" applyAlignment="1" applyProtection="1">
      <alignment horizontal="center" vertical="center"/>
      <protection hidden="1"/>
    </xf>
    <xf numFmtId="0" fontId="26" fillId="0" borderId="10" xfId="0" applyFont="1" applyFill="1" applyBorder="1" applyAlignment="1" applyProtection="1">
      <alignment horizontal="right" vertical="center"/>
      <protection hidden="1"/>
    </xf>
    <xf numFmtId="14" fontId="26" fillId="0" borderId="10" xfId="0" applyNumberFormat="1" applyFont="1" applyFill="1" applyBorder="1" applyAlignment="1" applyProtection="1">
      <alignment horizontal="right" vertical="center"/>
      <protection hidden="1"/>
    </xf>
    <xf numFmtId="49" fontId="26" fillId="0" borderId="10" xfId="0" applyNumberFormat="1" applyFont="1" applyFill="1" applyBorder="1" applyAlignment="1" applyProtection="1">
      <alignment horizontal="right" vertical="center"/>
      <protection hidden="1"/>
    </xf>
    <xf numFmtId="0" fontId="23" fillId="0" borderId="0" xfId="0" applyFont="1" applyFill="1" applyBorder="1" applyAlignment="1" applyProtection="1">
      <alignment vertical="center" wrapText="1"/>
      <protection hidden="1"/>
    </xf>
    <xf numFmtId="0" fontId="30" fillId="0" borderId="0" xfId="0" applyFont="1" applyFill="1" applyProtection="1">
      <protection hidden="1"/>
    </xf>
    <xf numFmtId="3" fontId="26" fillId="42" borderId="10" xfId="0" applyNumberFormat="1" applyFont="1" applyFill="1" applyBorder="1" applyAlignment="1" applyProtection="1">
      <alignment horizontal="center" vertical="center"/>
      <protection hidden="1"/>
    </xf>
    <xf numFmtId="49" fontId="0" fillId="35" borderId="10" xfId="0" applyNumberFormat="1" applyFill="1" applyBorder="1" applyAlignment="1" applyProtection="1">
      <alignment horizontal="center" vertical="center"/>
      <protection hidden="1"/>
    </xf>
    <xf numFmtId="0" fontId="0" fillId="0" borderId="10" xfId="0" applyFont="1" applyFill="1" applyBorder="1" applyAlignment="1">
      <alignment wrapText="1"/>
    </xf>
    <xf numFmtId="14" fontId="0" fillId="0" borderId="10" xfId="0" applyNumberFormat="1" applyFont="1" applyFill="1" applyBorder="1" applyAlignment="1">
      <alignment wrapText="1"/>
    </xf>
    <xf numFmtId="3" fontId="16" fillId="35" borderId="10" xfId="0" applyNumberFormat="1" applyFont="1" applyFill="1" applyBorder="1" applyAlignment="1" applyProtection="1">
      <alignment horizontal="center"/>
      <protection hidden="1"/>
    </xf>
    <xf numFmtId="0" fontId="0" fillId="0" borderId="0" xfId="0" applyAlignment="1">
      <alignment vertical="center"/>
    </xf>
    <xf numFmtId="0" fontId="0" fillId="0" borderId="0" xfId="0" applyAlignment="1" applyProtection="1">
      <alignment horizontal="left"/>
      <protection hidden="1"/>
    </xf>
    <xf numFmtId="3" fontId="0" fillId="35" borderId="10" xfId="0" applyNumberFormat="1" applyFill="1" applyBorder="1" applyProtection="1">
      <protection hidden="1"/>
    </xf>
    <xf numFmtId="10" fontId="0" fillId="35" borderId="10" xfId="0" applyNumberFormat="1" applyFill="1" applyBorder="1" applyProtection="1">
      <protection hidden="1"/>
    </xf>
    <xf numFmtId="0" fontId="20" fillId="34" borderId="23" xfId="0" applyFont="1" applyFill="1" applyBorder="1" applyAlignment="1">
      <alignment vertical="center"/>
    </xf>
    <xf numFmtId="0" fontId="16" fillId="39" borderId="14" xfId="0" applyFont="1" applyFill="1" applyBorder="1" applyAlignment="1" applyProtection="1">
      <alignment horizontal="right" vertical="center" wrapText="1"/>
      <protection locked="0" hidden="1"/>
    </xf>
    <xf numFmtId="0" fontId="16" fillId="39" borderId="15" xfId="0" applyFont="1" applyFill="1" applyBorder="1" applyAlignment="1" applyProtection="1">
      <alignment horizontal="right" vertical="center" wrapText="1"/>
      <protection locked="0" hidden="1"/>
    </xf>
    <xf numFmtId="0" fontId="23" fillId="40" borderId="18" xfId="0" applyFont="1" applyFill="1" applyBorder="1" applyAlignment="1" applyProtection="1">
      <alignment horizontal="center" vertical="center" wrapText="1"/>
      <protection hidden="1"/>
    </xf>
    <xf numFmtId="0" fontId="23" fillId="40" borderId="19" xfId="0" applyFont="1" applyFill="1" applyBorder="1" applyAlignment="1" applyProtection="1">
      <alignment horizontal="center" vertical="center" wrapText="1"/>
      <protection hidden="1"/>
    </xf>
    <xf numFmtId="0" fontId="23" fillId="40" borderId="20" xfId="0" applyFont="1" applyFill="1" applyBorder="1" applyAlignment="1" applyProtection="1">
      <alignment horizontal="center" vertical="center" wrapText="1"/>
      <protection hidden="1"/>
    </xf>
    <xf numFmtId="0" fontId="23" fillId="40" borderId="21" xfId="0" applyFont="1" applyFill="1" applyBorder="1" applyAlignment="1" applyProtection="1">
      <alignment horizontal="center" vertical="center" wrapText="1"/>
      <protection hidden="1"/>
    </xf>
    <xf numFmtId="0" fontId="23" fillId="40" borderId="22" xfId="0" applyFont="1" applyFill="1" applyBorder="1" applyAlignment="1" applyProtection="1">
      <alignment horizontal="center" vertical="center" wrapText="1"/>
      <protection hidden="1"/>
    </xf>
    <xf numFmtId="0" fontId="23" fillId="40" borderId="16" xfId="0" applyFont="1" applyFill="1" applyBorder="1" applyAlignment="1" applyProtection="1">
      <alignment horizontal="center" vertical="center" wrapText="1"/>
      <protection hidden="1"/>
    </xf>
    <xf numFmtId="0" fontId="27" fillId="0" borderId="10" xfId="0" applyFont="1" applyBorder="1" applyAlignment="1" applyProtection="1">
      <alignment horizontal="center"/>
      <protection hidden="1"/>
    </xf>
  </cellXfs>
  <cellStyles count="63">
    <cellStyle name="%20 - Vurgu1" xfId="18" builtinId="30" customBuiltin="1"/>
    <cellStyle name="%20 - Vurgu1 2" xfId="46"/>
    <cellStyle name="%20 - Vurgu2" xfId="22" builtinId="34" customBuiltin="1"/>
    <cellStyle name="%20 - Vurgu2 2" xfId="48"/>
    <cellStyle name="%20 - Vurgu3" xfId="26" builtinId="38" customBuiltin="1"/>
    <cellStyle name="%20 - Vurgu3 2" xfId="50"/>
    <cellStyle name="%20 - Vurgu4" xfId="30" builtinId="42" customBuiltin="1"/>
    <cellStyle name="%20 - Vurgu4 2" xfId="52"/>
    <cellStyle name="%20 - Vurgu5" xfId="34" builtinId="46" customBuiltin="1"/>
    <cellStyle name="%20 - Vurgu5 2" xfId="54"/>
    <cellStyle name="%20 - Vurgu6" xfId="38" builtinId="50" customBuiltin="1"/>
    <cellStyle name="%20 - Vurgu6 2" xfId="56"/>
    <cellStyle name="%40 - Vurgu1" xfId="19" builtinId="31" customBuiltin="1"/>
    <cellStyle name="%40 - Vurgu1 2" xfId="47"/>
    <cellStyle name="%40 - Vurgu2" xfId="23" builtinId="35" customBuiltin="1"/>
    <cellStyle name="%40 - Vurgu2 2" xfId="49"/>
    <cellStyle name="%40 - Vurgu3" xfId="27" builtinId="39" customBuiltin="1"/>
    <cellStyle name="%40 - Vurgu3 2" xfId="51"/>
    <cellStyle name="%40 - Vurgu4" xfId="31" builtinId="43" customBuiltin="1"/>
    <cellStyle name="%40 - Vurgu4 2" xfId="53"/>
    <cellStyle name="%40 - Vurgu5" xfId="35" builtinId="47" customBuiltin="1"/>
    <cellStyle name="%40 - Vurgu5 2" xfId="55"/>
    <cellStyle name="%40 - Vurgu6" xfId="39" builtinId="51" customBuiltin="1"/>
    <cellStyle name="%40 - Vurgu6 2" xfId="57"/>
    <cellStyle name="%60 - Vurgu1" xfId="20" builtinId="32" customBuiltin="1"/>
    <cellStyle name="%60 - Vurgu2" xfId="24" builtinId="36" customBuiltin="1"/>
    <cellStyle name="%60 - Vurgu3" xfId="28" builtinId="40" customBuiltin="1"/>
    <cellStyle name="%60 - Vurgu4" xfId="32" builtinId="44" customBuiltin="1"/>
    <cellStyle name="%60 - Vurgu5" xfId="36" builtinId="48" customBuiltin="1"/>
    <cellStyle name="%60 - Vurgu6" xfId="40" builtinId="52" customBuiltin="1"/>
    <cellStyle name="Açıklama Metni" xfId="15"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prü" xfId="61" builtinId="8"/>
    <cellStyle name="Kötü" xfId="7" builtinId="27" customBuiltin="1"/>
    <cellStyle name="Normal" xfId="0" builtinId="0"/>
    <cellStyle name="Normal 2" xfId="42"/>
    <cellStyle name="Normal 3" xfId="43"/>
    <cellStyle name="Normal 3 2" xfId="59"/>
    <cellStyle name="Normal 4" xfId="58"/>
    <cellStyle name="Normal 4 2" xfId="62"/>
    <cellStyle name="Normal 5" xfId="45"/>
    <cellStyle name="Normal 6" xfId="41"/>
    <cellStyle name="Not 2" xfId="44"/>
    <cellStyle name="Not 2 2" xfId="60"/>
    <cellStyle name="Nötr" xfId="8" builtinId="28" customBuiltin="1"/>
    <cellStyle name="Toplam" xfId="16" builtinId="25" customBuiltin="1"/>
    <cellStyle name="Uyarı Metni" xfId="14" builtinId="11" customBuiltin="1"/>
    <cellStyle name="Vurgu1" xfId="17" builtinId="29" customBuiltin="1"/>
    <cellStyle name="Vurgu2" xfId="21" builtinId="33" customBuiltin="1"/>
    <cellStyle name="Vurgu3" xfId="25" builtinId="37" customBuiltin="1"/>
    <cellStyle name="Vurgu4" xfId="29" builtinId="41" customBuiltin="1"/>
    <cellStyle name="Vurgu5" xfId="33" builtinId="45" customBuiltin="1"/>
    <cellStyle name="Vurgu6" xfId="37" builtinId="49" customBuiltin="1"/>
  </cellStyles>
  <dxfs count="24">
    <dxf>
      <numFmt numFmtId="1" formatCode="0"/>
    </dxf>
    <dxf>
      <numFmt numFmtId="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FF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font>
      <numFmt numFmtId="3" formatCode="#,##0"/>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font>
      <numFmt numFmtId="3" formatCode="#,##0"/>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font>
      <numFmt numFmtId="3" formatCode="#,##0"/>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u val="none"/>
        <color auto="1"/>
      </font>
      <fill>
        <patternFill patternType="solid">
          <fgColor indexed="64"/>
          <bgColor theme="3"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border outline="0">
        <right style="medium">
          <color indexed="64"/>
        </right>
        <top style="thin">
          <color indexed="64"/>
        </top>
      </border>
    </dxf>
    <dxf>
      <protection locked="1" hidden="1"/>
    </dxf>
    <dxf>
      <border outline="0">
        <bottom style="thin">
          <color indexed="64"/>
        </bottom>
      </border>
    </dxf>
    <dxf>
      <font>
        <strike val="0"/>
        <outline val="0"/>
        <shadow val="0"/>
        <u val="none"/>
        <vertAlign val="baseline"/>
        <sz val="11"/>
        <color auto="1"/>
        <name val="Calibri"/>
        <scheme val="minor"/>
      </font>
      <protection locked="1" hidden="1"/>
    </dxf>
  </dxfs>
  <tableStyles count="0" defaultTableStyle="TableStyleMedium2" defaultPivotStyle="PivotStyleLight16"/>
  <colors>
    <mruColors>
      <color rgb="FF00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219076</xdr:colOff>
      <xdr:row>0</xdr:row>
      <xdr:rowOff>114300</xdr:rowOff>
    </xdr:from>
    <xdr:to>
      <xdr:col>23</xdr:col>
      <xdr:colOff>500063</xdr:colOff>
      <xdr:row>31</xdr:row>
      <xdr:rowOff>66675</xdr:rowOff>
    </xdr:to>
    <xdr:sp macro="" textlink="">
      <xdr:nvSpPr>
        <xdr:cNvPr id="3" name="Metin kutusu 2"/>
        <xdr:cNvSpPr txBox="1"/>
      </xdr:nvSpPr>
      <xdr:spPr>
        <a:xfrm>
          <a:off x="219076" y="114300"/>
          <a:ext cx="14247018" cy="585787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tr-TR" sz="16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PROGRAM KULLANMA KLAVUZU</a:t>
          </a:r>
        </a:p>
        <a:p>
          <a:pPr algn="ctr"/>
          <a:r>
            <a:rPr lang="tr-TR" sz="11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innerShdw blurRad="63500" dist="50800" dir="10800000">
                  <a:prstClr val="black">
                    <a:alpha val="50000"/>
                  </a:prstClr>
                </a:innerShdw>
              </a:effectLst>
              <a:latin typeface="+mn-lt"/>
              <a:ea typeface="+mn-ea"/>
              <a:cs typeface="+mn-cs"/>
            </a:rPr>
            <a:t>DİKKAT!!!. PROGRAMI KULLANMAYA BAŞLAMADAN ÖNCE İÇERİĞİ ETKİNLEŞTİRİNİZ</a:t>
          </a:r>
        </a:p>
        <a:p>
          <a:pPr algn="ctr"/>
          <a:endParaRPr lang="tr-TR" sz="1100">
            <a:solidFill>
              <a:schemeClr val="dk1"/>
            </a:solidFill>
            <a:effectLst/>
            <a:latin typeface="+mn-lt"/>
            <a:ea typeface="+mn-ea"/>
            <a:cs typeface="+mn-cs"/>
          </a:endParaRPr>
        </a:p>
        <a:p>
          <a:r>
            <a:rPr lang="tr-TR" sz="1100">
              <a:solidFill>
                <a:srgbClr val="0033CC"/>
              </a:solidFill>
              <a:effectLst/>
              <a:latin typeface="+mn-lt"/>
              <a:ea typeface="+mn-ea"/>
              <a:cs typeface="+mn-cs"/>
            </a:rPr>
            <a:t>1. Bu program deneme ve araştırma amaçlı yapılmıştır. Gerçek uygulamalarda delil teşkil etmez.</a:t>
          </a:r>
        </a:p>
        <a:p>
          <a:r>
            <a:rPr lang="tr-TR" sz="1100">
              <a:solidFill>
                <a:srgbClr val="0033CC"/>
              </a:solidFill>
              <a:effectLst/>
              <a:latin typeface="+mn-lt"/>
              <a:ea typeface="+mn-ea"/>
              <a:cs typeface="+mn-cs"/>
            </a:rPr>
            <a:t>2. Programda, KULLANMA KLAVUZU, MERA VERİ GİRİŞİ, KAYIT, ARŞİV VE ARŞİV ÇIKTI olmak üzere beş sayfa vardır.</a:t>
          </a:r>
        </a:p>
        <a:p>
          <a:pPr>
            <a:spcBef>
              <a:spcPts val="1200"/>
            </a:spcBef>
          </a:pPr>
          <a:r>
            <a:rPr lang="tr-TR" sz="1100" b="1">
              <a:solidFill>
                <a:srgbClr val="0033CC"/>
              </a:solidFill>
              <a:effectLst/>
              <a:latin typeface="+mn-lt"/>
              <a:ea typeface="+mn-ea"/>
              <a:cs typeface="+mn-cs"/>
            </a:rPr>
            <a:t>MERA VERİ GİRİŞİ SAYFASI:</a:t>
          </a:r>
        </a:p>
        <a:p>
          <a:r>
            <a:rPr lang="tr-TR" sz="1100">
              <a:solidFill>
                <a:srgbClr val="0033CC"/>
              </a:solidFill>
              <a:effectLst/>
              <a:latin typeface="+mn-lt"/>
              <a:ea typeface="+mn-ea"/>
              <a:cs typeface="+mn-cs"/>
            </a:rPr>
            <a:t>1. Bu sayfa korumalıdır. Yeşil alanlara veri girişi yapılabilir. Açık mavi renkli Tablo başlıklarının bazılarında koruma mevcut değildir. Bu sayfaları silmeyiniz.</a:t>
          </a:r>
        </a:p>
        <a:p>
          <a:r>
            <a:rPr lang="tr-TR" sz="1100">
              <a:solidFill>
                <a:srgbClr val="0033CC"/>
              </a:solidFill>
              <a:effectLst/>
              <a:latin typeface="+mn-lt"/>
              <a:ea typeface="+mn-ea"/>
              <a:cs typeface="+mn-cs"/>
            </a:rPr>
            <a:t>2. Dört ayrı mera alanı bir sürü için hesaplanabilir. Tüm meralara veri girişi yapmak şart değildir. Bir mera girip diğer üçüne değer girilmeden dahi hesaplana yapılabilir.</a:t>
          </a:r>
        </a:p>
        <a:p>
          <a:r>
            <a:rPr lang="tr-TR" sz="1100">
              <a:solidFill>
                <a:srgbClr val="0033CC"/>
              </a:solidFill>
              <a:effectLst/>
              <a:latin typeface="+mn-lt"/>
              <a:ea typeface="+mn-ea"/>
              <a:cs typeface="+mn-cs"/>
            </a:rPr>
            <a:t>3.  </a:t>
          </a:r>
          <a:r>
            <a:rPr lang="tr-TR" sz="1100" b="1">
              <a:solidFill>
                <a:srgbClr val="0033CC"/>
              </a:solidFill>
              <a:effectLst/>
              <a:latin typeface="+mn-lt"/>
              <a:ea typeface="+mn-ea"/>
              <a:cs typeface="+mn-cs"/>
            </a:rPr>
            <a:t>“MERA  NO, MERA DURUM SINIFI, YAĞIŞ KUŞAĞI ve TABLOYA ESAS YARARLANILABİLİR  MERA YEŞİL OT VERİMİ (KG/DA)” </a:t>
          </a:r>
          <a:r>
            <a:rPr lang="tr-TR" sz="1100">
              <a:solidFill>
                <a:srgbClr val="0033CC"/>
              </a:solidFill>
              <a:effectLst/>
              <a:latin typeface="+mn-lt"/>
              <a:ea typeface="+mn-ea"/>
              <a:cs typeface="+mn-cs"/>
            </a:rPr>
            <a:t>Tablo başlıkları rehber amaçlı konulmuştur. Bunu sonucu hesaplamayı etkilemez. Hesaplamanın yapıla bilmesi için “</a:t>
          </a:r>
          <a:r>
            <a:rPr lang="tr-TR" sz="1100" b="1">
              <a:solidFill>
                <a:srgbClr val="0033CC"/>
              </a:solidFill>
              <a:effectLst/>
              <a:latin typeface="+mn-lt"/>
              <a:ea typeface="+mn-ea"/>
              <a:cs typeface="+mn-cs"/>
            </a:rPr>
            <a:t>KULLANICI TARAFINDAN BELİRLENEN MERA  YEŞİL OT VERİMİ  (KG/DA)” ve “MERA ALANI (DA)” </a:t>
          </a:r>
          <a:r>
            <a:rPr lang="tr-TR" sz="1100">
              <a:solidFill>
                <a:srgbClr val="0033CC"/>
              </a:solidFill>
              <a:effectLst/>
              <a:latin typeface="+mn-lt"/>
              <a:ea typeface="+mn-ea"/>
              <a:cs typeface="+mn-cs"/>
            </a:rPr>
            <a:t>alanlarına veri girişi yapılması zorunludur.</a:t>
          </a:r>
        </a:p>
        <a:p>
          <a:r>
            <a:rPr lang="tr-TR" sz="1100">
              <a:solidFill>
                <a:srgbClr val="0033CC"/>
              </a:solidFill>
              <a:effectLst/>
              <a:latin typeface="+mn-lt"/>
              <a:ea typeface="+mn-ea"/>
              <a:cs typeface="+mn-cs"/>
            </a:rPr>
            <a:t>4. “</a:t>
          </a:r>
          <a:r>
            <a:rPr lang="tr-TR" sz="1100" b="1">
              <a:solidFill>
                <a:srgbClr val="0033CC"/>
              </a:solidFill>
              <a:effectLst/>
              <a:latin typeface="+mn-lt"/>
              <a:ea typeface="+mn-ea"/>
              <a:cs typeface="+mn-cs"/>
            </a:rPr>
            <a:t>FAYDALANMA ORANI” </a:t>
          </a:r>
          <a:r>
            <a:rPr lang="tr-TR" sz="1100">
              <a:solidFill>
                <a:srgbClr val="0033CC"/>
              </a:solidFill>
              <a:effectLst/>
              <a:latin typeface="+mn-lt"/>
              <a:ea typeface="+mn-ea"/>
              <a:cs typeface="+mn-cs"/>
            </a:rPr>
            <a:t>ve</a:t>
          </a:r>
          <a:r>
            <a:rPr lang="tr-TR" sz="1100" b="1">
              <a:solidFill>
                <a:srgbClr val="0033CC"/>
              </a:solidFill>
              <a:effectLst/>
              <a:latin typeface="+mn-lt"/>
              <a:ea typeface="+mn-ea"/>
              <a:cs typeface="+mn-cs"/>
            </a:rPr>
            <a:t> “f</a:t>
          </a:r>
          <a:r>
            <a:rPr lang="tr-TR" sz="1100" b="1" i="1">
              <a:solidFill>
                <a:srgbClr val="0033CC"/>
              </a:solidFill>
              <a:effectLst/>
              <a:latin typeface="+mn-lt"/>
              <a:ea typeface="+mn-ea"/>
              <a:cs typeface="+mn-cs"/>
            </a:rPr>
            <a:t>(metanın üniform otlatılmasını engelleyen faktörler)</a:t>
          </a:r>
          <a:r>
            <a:rPr lang="tr-TR" sz="1100" b="1">
              <a:solidFill>
                <a:srgbClr val="0033CC"/>
              </a:solidFill>
              <a:effectLst/>
              <a:latin typeface="+mn-lt"/>
              <a:ea typeface="+mn-ea"/>
              <a:cs typeface="+mn-cs"/>
            </a:rPr>
            <a:t>”</a:t>
          </a:r>
          <a:r>
            <a:rPr lang="tr-TR" sz="1100">
              <a:solidFill>
                <a:srgbClr val="0033CC"/>
              </a:solidFill>
              <a:effectLst/>
              <a:latin typeface="+mn-lt"/>
              <a:ea typeface="+mn-ea"/>
              <a:cs typeface="+mn-cs"/>
            </a:rPr>
            <a:t> alanları için eğer yeşil ot verimi faydalanabilir ot verimi olarak hesaplanmışsa 1,00 değeri girilmelidir. Yine </a:t>
          </a:r>
          <a:r>
            <a:rPr lang="tr-TR" sz="1100" b="1">
              <a:solidFill>
                <a:srgbClr val="0033CC"/>
              </a:solidFill>
              <a:effectLst/>
              <a:latin typeface="+mn-lt"/>
              <a:ea typeface="+mn-ea"/>
              <a:cs typeface="+mn-cs"/>
            </a:rPr>
            <a:t>f</a:t>
          </a:r>
          <a:r>
            <a:rPr lang="tr-TR" sz="1100">
              <a:solidFill>
                <a:srgbClr val="0033CC"/>
              </a:solidFill>
              <a:effectLst/>
              <a:latin typeface="+mn-lt"/>
              <a:ea typeface="+mn-ea"/>
              <a:cs typeface="+mn-cs"/>
            </a:rPr>
            <a:t> değeri için f faktörü alınmayacaksa 1,00 girilmelidir. Aksi halde 0-1,00 arasında değerler girilmelidir. Bu bölümlere hesaplama yapılabilmesi için veri girilmesi zorunludur.</a:t>
          </a:r>
        </a:p>
        <a:p>
          <a:r>
            <a:rPr lang="tr-TR" sz="1100">
              <a:solidFill>
                <a:srgbClr val="0033CC"/>
              </a:solidFill>
              <a:effectLst/>
              <a:latin typeface="+mn-lt"/>
              <a:ea typeface="+mn-ea"/>
              <a:cs typeface="+mn-cs"/>
            </a:rPr>
            <a:t>5. “</a:t>
          </a:r>
          <a:r>
            <a:rPr lang="tr-TR" sz="1100" b="1">
              <a:solidFill>
                <a:srgbClr val="0033CC"/>
              </a:solidFill>
              <a:effectLst/>
              <a:latin typeface="+mn-lt"/>
              <a:ea typeface="+mn-ea"/>
              <a:cs typeface="+mn-cs"/>
            </a:rPr>
            <a:t>ÜRÜN ADI, </a:t>
          </a:r>
          <a:r>
            <a:rPr lang="tr-TR" sz="1100">
              <a:solidFill>
                <a:srgbClr val="0033CC"/>
              </a:solidFill>
              <a:effectLst/>
              <a:latin typeface="+mn-lt"/>
              <a:ea typeface="+mn-ea"/>
              <a:cs typeface="+mn-cs"/>
            </a:rPr>
            <a:t>  </a:t>
          </a:r>
          <a:r>
            <a:rPr lang="tr-TR" sz="1100" b="1">
              <a:solidFill>
                <a:srgbClr val="0033CC"/>
              </a:solidFill>
              <a:effectLst/>
              <a:latin typeface="+mn-lt"/>
              <a:ea typeface="+mn-ea"/>
              <a:cs typeface="+mn-cs"/>
            </a:rPr>
            <a:t>EKİLEN ALAN (DA), VERİM (KG/DA), KURU MADDE ORANI (%)” </a:t>
          </a:r>
          <a:r>
            <a:rPr lang="tr-TR" sz="1100">
              <a:solidFill>
                <a:srgbClr val="0033CC"/>
              </a:solidFill>
              <a:effectLst/>
              <a:latin typeface="+mn-lt"/>
              <a:ea typeface="+mn-ea"/>
              <a:cs typeface="+mn-cs"/>
            </a:rPr>
            <a:t>bölümü için en az bir ürün için bir satır veri girişi yapmak hesaplama için zorunludur ve yeterlidir.</a:t>
          </a:r>
        </a:p>
        <a:p>
          <a:r>
            <a:rPr lang="tr-TR" sz="1100">
              <a:solidFill>
                <a:srgbClr val="0033CC"/>
              </a:solidFill>
              <a:effectLst/>
              <a:latin typeface="+mn-lt"/>
              <a:ea typeface="+mn-ea"/>
              <a:cs typeface="+mn-cs"/>
            </a:rPr>
            <a:t>6. “</a:t>
          </a:r>
          <a:r>
            <a:rPr lang="tr-TR" sz="1100" b="1">
              <a:solidFill>
                <a:srgbClr val="0033CC"/>
              </a:solidFill>
              <a:effectLst/>
              <a:latin typeface="+mn-lt"/>
              <a:ea typeface="+mn-ea"/>
              <a:cs typeface="+mn-cs"/>
            </a:rPr>
            <a:t>OTLAYAN HAYVAN SAYISI (BAŞ), MERADA OTLATMA GÜN SAYISI (GÜN), İLKBAHAR VE ANIZ OTLATMASI SÜRESİ (GÜN)” </a:t>
          </a:r>
          <a:r>
            <a:rPr lang="tr-TR" sz="1100">
              <a:solidFill>
                <a:srgbClr val="0033CC"/>
              </a:solidFill>
              <a:effectLst/>
              <a:latin typeface="+mn-lt"/>
              <a:ea typeface="+mn-ea"/>
              <a:cs typeface="+mn-cs"/>
            </a:rPr>
            <a:t>bölümlerinin en az bir satırına veri girişi yaparak hesaplama için zorunludur ve yeterlidir.</a:t>
          </a:r>
        </a:p>
        <a:p>
          <a:r>
            <a:rPr lang="tr-TR" sz="1100">
              <a:solidFill>
                <a:srgbClr val="0033CC"/>
              </a:solidFill>
              <a:effectLst/>
              <a:latin typeface="+mn-lt"/>
              <a:ea typeface="+mn-ea"/>
              <a:cs typeface="+mn-cs"/>
            </a:rPr>
            <a:t>7. “</a:t>
          </a:r>
          <a:r>
            <a:rPr lang="tr-TR" sz="1100" b="1">
              <a:solidFill>
                <a:srgbClr val="0033CC"/>
              </a:solidFill>
              <a:effectLst/>
              <a:latin typeface="+mn-lt"/>
              <a:ea typeface="+mn-ea"/>
              <a:cs typeface="+mn-cs"/>
            </a:rPr>
            <a:t>MERANIN MEVCUT DURUMU” </a:t>
          </a:r>
          <a:r>
            <a:rPr lang="tr-TR" sz="1100">
              <a:solidFill>
                <a:srgbClr val="0033CC"/>
              </a:solidFill>
              <a:effectLst/>
              <a:latin typeface="+mn-lt"/>
              <a:ea typeface="+mn-ea"/>
              <a:cs typeface="+mn-cs"/>
            </a:rPr>
            <a:t>tablosu aynızamanda yapılan hesaplamaların sonucunun görüldüğü tablodur. Bu tabloya hiçbir surette veri girişi yapılmaz. Aynı zamanda yeşil alanlar dışındaki alanlara hiçbir surette silinmez ve veri gişi yapılmaz.</a:t>
          </a:r>
        </a:p>
        <a:p>
          <a:pPr marL="0" marR="0" indent="0" defTabSz="914400" eaLnBrk="1" fontAlgn="auto" latinLnBrk="0" hangingPunct="1">
            <a:lnSpc>
              <a:spcPct val="100000"/>
            </a:lnSpc>
            <a:spcBef>
              <a:spcPts val="0"/>
            </a:spcBef>
            <a:spcAft>
              <a:spcPts val="0"/>
            </a:spcAft>
            <a:buClrTx/>
            <a:buSzTx/>
            <a:buFontTx/>
            <a:buNone/>
            <a:tabLst/>
            <a:defRPr/>
          </a:pPr>
          <a:r>
            <a:rPr lang="tr-TR" sz="1100">
              <a:solidFill>
                <a:srgbClr val="0033CC"/>
              </a:solidFill>
              <a:effectLst/>
              <a:latin typeface="+mn-lt"/>
              <a:ea typeface="+mn-ea"/>
              <a:cs typeface="+mn-cs"/>
            </a:rPr>
            <a:t>8. "</a:t>
          </a:r>
          <a:r>
            <a:rPr lang="tr-TR" sz="1100" b="1">
              <a:solidFill>
                <a:srgbClr val="0033CC"/>
              </a:solidFill>
              <a:effectLst/>
              <a:latin typeface="+mn-lt"/>
              <a:ea typeface="+mn-ea"/>
              <a:cs typeface="+mn-cs"/>
            </a:rPr>
            <a:t>MERA DÖNEMİNDE KURU KABA YEM AÇIĞI (TON), AHIRDA KURU KABAYEM AÇIĞI (TON) ve TOPLAM KURU KABAYEM AÇIĞI (TON)" </a:t>
          </a:r>
          <a:r>
            <a:rPr lang="tr-TR" sz="1100">
              <a:solidFill>
                <a:srgbClr val="0033CC"/>
              </a:solidFill>
              <a:effectLst/>
              <a:latin typeface="+mn-lt"/>
              <a:ea typeface="+mn-ea"/>
              <a:cs typeface="+mn-cs"/>
            </a:rPr>
            <a:t>satırlarının sol yanında üretimin ihtiyaçtan eksik olması durumunda eksik, fazla olması durumunda fazla yazacaktır. Söz konusu satırların sol yanındaki ton cinsinden değerde, eksik olması durumunda  pozitif, fazla olması durumunda ise negatif olarak görülecektir. Aradaki farkın sıfır olması durumunda sıfır yazar. Bu kısımdaki hesaplamada ±</a:t>
          </a:r>
          <a:r>
            <a:rPr lang="tr-TR" sz="1100" b="1">
              <a:solidFill>
                <a:srgbClr val="0033CC"/>
              </a:solidFill>
              <a:effectLst/>
              <a:latin typeface="+mn-lt"/>
              <a:ea typeface="+mn-ea"/>
              <a:cs typeface="+mn-cs"/>
            </a:rPr>
            <a:t>0,5 ton'luk esneklik vardır. </a:t>
          </a:r>
        </a:p>
        <a:p>
          <a:pPr marL="0" marR="0" indent="0" defTabSz="914400" eaLnBrk="1" fontAlgn="auto" latinLnBrk="0" hangingPunct="1">
            <a:lnSpc>
              <a:spcPct val="100000"/>
            </a:lnSpc>
            <a:spcBef>
              <a:spcPts val="0"/>
            </a:spcBef>
            <a:spcAft>
              <a:spcPts val="0"/>
            </a:spcAft>
            <a:buClrTx/>
            <a:buSzTx/>
            <a:buFontTx/>
            <a:buNone/>
            <a:tabLst/>
            <a:defRPr/>
          </a:pPr>
          <a:r>
            <a:rPr lang="tr-TR" sz="1100">
              <a:solidFill>
                <a:srgbClr val="0033CC"/>
              </a:solidFill>
              <a:effectLst/>
              <a:latin typeface="+mn-lt"/>
              <a:ea typeface="+mn-ea"/>
              <a:cs typeface="+mn-cs"/>
            </a:rPr>
            <a:t>9. "aşırı otlatma, ağır otlatma normal otlatma ve çok hafif otlatma" şeklinde otlatmada karar bölümüde mevcuttur. Bu bölümde yapılan hesaplamada  </a:t>
          </a:r>
          <a:r>
            <a:rPr lang="tr-TR" sz="1100" b="1">
              <a:solidFill>
                <a:srgbClr val="0033CC"/>
              </a:solidFill>
              <a:effectLst/>
              <a:latin typeface="+mn-lt"/>
              <a:ea typeface="+mn-ea"/>
              <a:cs typeface="+mn-cs"/>
            </a:rPr>
            <a:t>±%15 lik bir esneme payı mevcuttur</a:t>
          </a:r>
          <a:r>
            <a:rPr lang="tr-TR" sz="1100">
              <a:solidFill>
                <a:srgbClr val="0033CC"/>
              </a:solidFill>
              <a:effectLst/>
              <a:latin typeface="+mn-lt"/>
              <a:ea typeface="+mn-ea"/>
              <a:cs typeface="+mn-cs"/>
            </a:rPr>
            <a:t>. Bu esneklikten dolayı, mera yem açığı kısmında bu esneklik payı içerisinde eksik veya fazla yazması durumunda bu bölümde normal otlatma yazması durumu programda bir hesaplama hatası değildir. Sadece program içerisinde bir </a:t>
          </a:r>
          <a:r>
            <a:rPr lang="tr-TR" sz="1100" b="1">
              <a:solidFill>
                <a:srgbClr val="0033CC"/>
              </a:solidFill>
              <a:effectLst/>
              <a:latin typeface="+mn-lt"/>
              <a:ea typeface="+mn-ea"/>
              <a:cs typeface="+mn-cs"/>
            </a:rPr>
            <a:t>KANAATTİR</a:t>
          </a:r>
          <a:r>
            <a:rPr lang="tr-TR" sz="1100">
              <a:solidFill>
                <a:srgbClr val="0033CC"/>
              </a:solidFill>
              <a:effectLst/>
              <a:latin typeface="+mn-lt"/>
              <a:ea typeface="+mn-ea"/>
              <a:cs typeface="+mn-cs"/>
            </a:rPr>
            <a:t>.</a:t>
          </a:r>
        </a:p>
        <a:p>
          <a:r>
            <a:rPr lang="tr-TR" sz="1100">
              <a:solidFill>
                <a:srgbClr val="0033CC"/>
              </a:solidFill>
              <a:effectLst/>
              <a:latin typeface="+mn-lt"/>
              <a:ea typeface="+mn-ea"/>
              <a:cs typeface="+mn-cs"/>
            </a:rPr>
            <a:t>10. Düğmeler üzerinde yazılı komutları yerine getirirler. Bu düğmeleri silmeyiniz.</a:t>
          </a:r>
        </a:p>
        <a:p>
          <a:r>
            <a:rPr lang="tr-TR" sz="1100">
              <a:solidFill>
                <a:srgbClr val="0033CC"/>
              </a:solidFill>
              <a:effectLst/>
              <a:latin typeface="+mn-lt"/>
              <a:ea typeface="+mn-ea"/>
              <a:cs typeface="+mn-cs"/>
            </a:rPr>
            <a:t>11. “TABLO KAYDET” düğmesine basıldığı zaman, “</a:t>
          </a:r>
          <a:r>
            <a:rPr lang="tr-TR" sz="1100" b="1">
              <a:solidFill>
                <a:srgbClr val="0033CC"/>
              </a:solidFill>
              <a:effectLst/>
              <a:latin typeface="+mn-lt"/>
              <a:ea typeface="+mn-ea"/>
              <a:cs typeface="+mn-cs"/>
            </a:rPr>
            <a:t>MERANIN MEVCUT DURUMU</a:t>
          </a:r>
          <a:r>
            <a:rPr lang="tr-TR" sz="1100">
              <a:solidFill>
                <a:srgbClr val="0033CC"/>
              </a:solidFill>
              <a:effectLst/>
              <a:latin typeface="+mn-lt"/>
              <a:ea typeface="+mn-ea"/>
              <a:cs typeface="+mn-cs"/>
            </a:rPr>
            <a:t>” tablosu “KAYIT” ve “ARŞİV” sayfalarına kaydolur.</a:t>
          </a:r>
        </a:p>
        <a:p>
          <a:pPr>
            <a:spcBef>
              <a:spcPts val="1200"/>
            </a:spcBef>
          </a:pPr>
          <a:r>
            <a:rPr lang="tr-TR" sz="1100" b="1">
              <a:solidFill>
                <a:srgbClr val="0033CC"/>
              </a:solidFill>
              <a:effectLst/>
              <a:latin typeface="+mn-lt"/>
              <a:ea typeface="+mn-ea"/>
              <a:cs typeface="+mn-cs"/>
            </a:rPr>
            <a:t>KAYIT SAYFASI:</a:t>
          </a:r>
        </a:p>
        <a:p>
          <a:r>
            <a:rPr lang="tr-TR" sz="1100">
              <a:solidFill>
                <a:srgbClr val="0033CC"/>
              </a:solidFill>
              <a:effectLst/>
              <a:latin typeface="+mn-lt"/>
              <a:ea typeface="+mn-ea"/>
              <a:cs typeface="+mn-cs"/>
            </a:rPr>
            <a:t>1. Bu sayfada koruma yoktur. İçerisinde istenildiği gibi silme yapılabilir. TABLO KAYDET düymesine basılması halinde en son tablo bu sayfaya yazılacaktır.</a:t>
          </a:r>
        </a:p>
        <a:p>
          <a:pPr>
            <a:spcBef>
              <a:spcPts val="1200"/>
            </a:spcBef>
          </a:pPr>
          <a:r>
            <a:rPr lang="tr-TR" sz="1100" b="1">
              <a:solidFill>
                <a:srgbClr val="0033CC"/>
              </a:solidFill>
              <a:effectLst/>
              <a:latin typeface="+mn-lt"/>
              <a:ea typeface="+mn-ea"/>
              <a:cs typeface="+mn-cs"/>
            </a:rPr>
            <a:t>ARŞİV SAYFASI:</a:t>
          </a:r>
        </a:p>
        <a:p>
          <a:r>
            <a:rPr lang="tr-TR" sz="1100">
              <a:solidFill>
                <a:srgbClr val="0033CC"/>
              </a:solidFill>
              <a:effectLst/>
              <a:latin typeface="+mn-lt"/>
              <a:ea typeface="+mn-ea"/>
              <a:cs typeface="+mn-cs"/>
            </a:rPr>
            <a:t>1.  Bu sayfada koruma yoktur. İçerisinde istenildiği gibi silme yapılabilir. TABLO KAYDET düymesine basılması halinde en son tablo bu sayfaya yazılacaktır.</a:t>
          </a:r>
        </a:p>
        <a:p>
          <a:r>
            <a:rPr lang="tr-TR" sz="1100">
              <a:solidFill>
                <a:srgbClr val="0033CC"/>
              </a:solidFill>
              <a:effectLst/>
              <a:latin typeface="+mn-lt"/>
              <a:ea typeface="+mn-ea"/>
              <a:cs typeface="+mn-cs"/>
            </a:rPr>
            <a:t>2. KAYIT sayfası verileri silinse bile bu sayfada veriler alt alta sıralanır. Bu sayfa silinmediği sürece veriler silinmez.</a:t>
          </a:r>
        </a:p>
        <a:p>
          <a:r>
            <a:rPr lang="tr-TR" sz="1100">
              <a:solidFill>
                <a:srgbClr val="0033CC"/>
              </a:solidFill>
              <a:effectLst/>
              <a:latin typeface="+mn-lt"/>
              <a:ea typeface="+mn-ea"/>
              <a:cs typeface="+mn-cs"/>
            </a:rPr>
            <a:t>3. Bu sayfada ARŞİV düymesine basılması durumunda ARŞİV ÇIKTI sayfasına veriler yatay olarak yapışır.</a:t>
          </a:r>
        </a:p>
        <a:p>
          <a:r>
            <a:rPr lang="tr-TR" sz="1100">
              <a:solidFill>
                <a:srgbClr val="0033CC"/>
              </a:solidFill>
              <a:effectLst/>
              <a:latin typeface="+mn-lt"/>
              <a:ea typeface="+mn-ea"/>
              <a:cs typeface="+mn-cs"/>
            </a:rPr>
            <a:t>4. İstenilen rapor verilerini alınması için, bu sayfada süzme yapıp ARŞİV düymesine basılması halinde istenen veriler ARŞİV ÇIKTI sayfasında görülebilecektir. Bu şekilde kolayca eski verilerden çıktı alına bilir.</a:t>
          </a:r>
        </a:p>
        <a:p>
          <a:endParaRPr lang="tr-T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173179</xdr:colOff>
      <xdr:row>11</xdr:row>
      <xdr:rowOff>45616</xdr:rowOff>
    </xdr:from>
    <xdr:to>
      <xdr:col>17</xdr:col>
      <xdr:colOff>1224643</xdr:colOff>
      <xdr:row>24</xdr:row>
      <xdr:rowOff>27216</xdr:rowOff>
    </xdr:to>
    <xdr:sp macro="" textlink="">
      <xdr:nvSpPr>
        <xdr:cNvPr id="2" name="Metin kutusu 1"/>
        <xdr:cNvSpPr txBox="1"/>
      </xdr:nvSpPr>
      <xdr:spPr>
        <a:xfrm>
          <a:off x="5983429" y="3760366"/>
          <a:ext cx="4997535" cy="245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100" b="1" i="1">
              <a:solidFill>
                <a:srgbClr val="FF0000"/>
              </a:solidFill>
            </a:rPr>
            <a:t>BU PROGRAM DENEME VE ARAŞTIRMA AMAÇLI HAZIRLANMIŞTIR. GERÇEK UYGULAMALARDA KULLANILMAZ VE DELİL TEŞKİL ETMEZ</a:t>
          </a:r>
          <a:r>
            <a:rPr lang="tr-TR" sz="1100"/>
            <a:t>.  </a:t>
          </a:r>
        </a:p>
        <a:p>
          <a:pPr algn="l"/>
          <a:r>
            <a:rPr lang="tr-TR" sz="1100" b="1" i="1">
              <a:solidFill>
                <a:srgbClr val="FF0000"/>
              </a:solidFill>
            </a:rPr>
            <a:t>BİLGİ NOTLARI </a:t>
          </a:r>
        </a:p>
        <a:p>
          <a:pPr algn="l"/>
          <a:r>
            <a:rPr lang="tr-TR" sz="1100" b="1" i="1">
              <a:solidFill>
                <a:srgbClr val="FF0000"/>
              </a:solidFill>
            </a:rPr>
            <a:t>1.25.04.2001 TARİHLİ VE 24383 SAYILI  RESMİ GAZETEDE YAYINLANAN MERA YÖNETMELİĞİNE UYGUN HAZIRLANMIŞTIR.</a:t>
          </a:r>
        </a:p>
        <a:p>
          <a:pPr algn="l"/>
          <a:r>
            <a:rPr lang="tr-TR" sz="1100" b="1" i="1">
              <a:solidFill>
                <a:srgbClr val="FF0000"/>
              </a:solidFill>
            </a:rPr>
            <a:t>2. YEŞİL ALANLARA VERİ GERİŞİ VEYA DEĞİŞİKLİĞİ YAPILABİLİR. </a:t>
          </a:r>
        </a:p>
        <a:p>
          <a:pPr algn="l"/>
          <a:r>
            <a:rPr lang="tr-TR" sz="1100" b="1" i="1">
              <a:solidFill>
                <a:srgbClr val="FF0000"/>
              </a:solidFill>
            </a:rPr>
            <a:t>Hazırlayan : </a:t>
          </a:r>
        </a:p>
        <a:p>
          <a:pPr algn="l"/>
          <a:r>
            <a:rPr lang="tr-TR" sz="1100" b="1" i="1">
              <a:solidFill>
                <a:srgbClr val="FF0000"/>
              </a:solidFill>
            </a:rPr>
            <a:t>Dr. Abdulkadir ÖZLÜTÜRK </a:t>
          </a:r>
        </a:p>
        <a:p>
          <a:pPr algn="l"/>
          <a:r>
            <a:rPr lang="tr-TR" sz="1100" b="1" i="1">
              <a:solidFill>
                <a:srgbClr val="FF0000"/>
              </a:solidFill>
            </a:rPr>
            <a:t>Çayır Mera Konusunda Teknik Destek :</a:t>
          </a:r>
        </a:p>
        <a:p>
          <a:pPr algn="l"/>
          <a:r>
            <a:rPr lang="tr-TR" sz="1100" b="1" i="1">
              <a:solidFill>
                <a:srgbClr val="FF0000"/>
              </a:solidFill>
            </a:rPr>
            <a:t>Zir.Y.Müh. S. Emre DUMLU</a:t>
          </a:r>
        </a:p>
        <a:p>
          <a:pPr algn="l"/>
          <a:r>
            <a:rPr lang="tr-TR" sz="1100" b="1" i="1">
              <a:solidFill>
                <a:srgbClr val="FF0000"/>
              </a:solidFill>
            </a:rPr>
            <a:t>Ziraat</a:t>
          </a:r>
          <a:r>
            <a:rPr lang="tr-TR" sz="1100" b="1" i="1" baseline="0">
              <a:solidFill>
                <a:srgbClr val="FF0000"/>
              </a:solidFill>
            </a:rPr>
            <a:t> Mühendisi M.Merve ÖZGÖZ</a:t>
          </a:r>
        </a:p>
        <a:p>
          <a:pPr marL="0" marR="0" indent="0" algn="l" defTabSz="914400" eaLnBrk="1" fontAlgn="auto" latinLnBrk="0" hangingPunct="1">
            <a:lnSpc>
              <a:spcPct val="100000"/>
            </a:lnSpc>
            <a:spcBef>
              <a:spcPts val="0"/>
            </a:spcBef>
            <a:spcAft>
              <a:spcPts val="0"/>
            </a:spcAft>
            <a:buClrTx/>
            <a:buSzTx/>
            <a:buFontTx/>
            <a:buNone/>
            <a:tabLst/>
            <a:defRPr/>
          </a:pPr>
          <a:r>
            <a:rPr lang="tr-TR" sz="1100" b="1" i="1">
              <a:solidFill>
                <a:srgbClr val="FF0000"/>
              </a:solidFill>
              <a:effectLst/>
              <a:latin typeface="+mn-lt"/>
              <a:ea typeface="+mn-ea"/>
              <a:cs typeface="+mn-cs"/>
            </a:rPr>
            <a:t>Ziraat Mühendisi Mustafa UZUN</a:t>
          </a:r>
          <a:endParaRPr lang="tr-TR" sz="1100" b="1">
            <a:solidFill>
              <a:srgbClr val="FF0000"/>
            </a:solidFill>
            <a:effectLst/>
          </a:endParaRPr>
        </a:p>
        <a:p>
          <a:pPr algn="l"/>
          <a:endParaRPr lang="tr-TR" sz="1200" b="1" i="1">
            <a:solidFill>
              <a:srgbClr val="FF0000"/>
            </a:solidFill>
          </a:endParaRPr>
        </a:p>
      </xdr:txBody>
    </xdr:sp>
    <xdr:clientData/>
  </xdr:twoCellAnchor>
  <xdr:twoCellAnchor>
    <xdr:from>
      <xdr:col>9</xdr:col>
      <xdr:colOff>66673</xdr:colOff>
      <xdr:row>0</xdr:row>
      <xdr:rowOff>0</xdr:rowOff>
    </xdr:from>
    <xdr:to>
      <xdr:col>24</xdr:col>
      <xdr:colOff>47625</xdr:colOff>
      <xdr:row>0</xdr:row>
      <xdr:rowOff>219075</xdr:rowOff>
    </xdr:to>
    <xdr:sp macro="" textlink="">
      <xdr:nvSpPr>
        <xdr:cNvPr id="3" name="Metin kutusu 2"/>
        <xdr:cNvSpPr txBox="1"/>
      </xdr:nvSpPr>
      <xdr:spPr>
        <a:xfrm>
          <a:off x="66673" y="0"/>
          <a:ext cx="20427952"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400" b="1" i="1">
              <a:solidFill>
                <a:schemeClr val="dk1"/>
              </a:solidFill>
              <a:effectLst/>
              <a:latin typeface="+mn-lt"/>
              <a:ea typeface="+mn-ea"/>
              <a:cs typeface="+mn-cs"/>
            </a:rPr>
            <a:t>DOĞU ANADOLU TARIMSAL ARAŞTIRMA ENSTİTÜSÜ</a:t>
          </a:r>
          <a:endParaRPr lang="tr-TR" sz="1400">
            <a:effectLst/>
          </a:endParaRPr>
        </a:p>
        <a:p>
          <a:endParaRPr lang="tr-TR" sz="1100"/>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14</xdr:col>
          <xdr:colOff>990600</xdr:colOff>
          <xdr:row>8</xdr:row>
          <xdr:rowOff>542925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rPr>
                <a:t>TABLO SİL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xdr:row>
          <xdr:rowOff>114300</xdr:rowOff>
        </xdr:from>
        <xdr:to>
          <xdr:col>19</xdr:col>
          <xdr:colOff>1657350</xdr:colOff>
          <xdr:row>7</xdr:row>
          <xdr:rowOff>123825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rPr>
                <a:t>RAPOR YAZDIR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2152650</xdr:colOff>
          <xdr:row>4</xdr:row>
          <xdr:rowOff>133350</xdr:rowOff>
        </xdr:from>
        <xdr:to>
          <xdr:col>20</xdr:col>
          <xdr:colOff>657225</xdr:colOff>
          <xdr:row>7</xdr:row>
          <xdr:rowOff>85725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rPr>
                <a:t>TABLO KAYDET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0</xdr:row>
          <xdr:rowOff>66675</xdr:rowOff>
        </xdr:from>
        <xdr:to>
          <xdr:col>25</xdr:col>
          <xdr:colOff>942975</xdr:colOff>
          <xdr:row>1</xdr:row>
          <xdr:rowOff>342900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rPr>
                <a:t>ÜRÜN TABLO SİL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314325</xdr:colOff>
          <xdr:row>0</xdr:row>
          <xdr:rowOff>333375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rPr>
                <a:t>ARŞİV</a:t>
              </a:r>
            </a:p>
          </xdr:txBody>
        </xdr:sp>
        <xdr:clientData fPrintsWithSheet="0"/>
      </xdr:twoCellAnchor>
    </mc:Choice>
    <mc:Fallback/>
  </mc:AlternateContent>
</xdr:wsDr>
</file>

<file path=xl/tables/table1.xml><?xml version="1.0" encoding="utf-8"?>
<table xmlns="http://schemas.openxmlformats.org/spreadsheetml/2006/main" id="1" name="Tablo1" displayName="Tablo1" ref="J9:N28" totalsRowShown="0" headerRowDxfId="23" dataDxfId="21" headerRowBorderDxfId="22" tableBorderDxfId="20">
  <tableColumns count="5">
    <tableColumn id="1" name="HAYVAN TÜRÜ/IRKI" dataDxfId="19"/>
    <tableColumn id="2" name="YAŞ(AY)" dataDxfId="18" dataCellStyle="Köprü"/>
    <tableColumn id="3" name="OTLAYAN HAYVAN SAYISI (BAŞ)" dataDxfId="17"/>
    <tableColumn id="5" name="MERADA OTLATMA GÜN SAYISI (GÜN)" dataDxfId="16"/>
    <tableColumn id="4" name="İLKBAHAR VE ANIZ OTLATMASI SÜRESİ (GÜN)" dataDxfId="15"/>
  </tableColumns>
  <tableStyleInfo name="TableStyleMedium2" showFirstColumn="0" showLastColumn="0" showRowStripes="1" showColumnStripes="0"/>
</table>
</file>

<file path=xl/tables/table2.xml><?xml version="1.0" encoding="utf-8"?>
<table xmlns="http://schemas.openxmlformats.org/spreadsheetml/2006/main" id="2" name="Tablo2" displayName="Tablo2" ref="A2:K21" totalsRowShown="0" headerRowDxfId="14" headerRowBorderDxfId="13" tableBorderDxfId="12" totalsRowBorderDxfId="11">
  <autoFilter ref="A2:K21"/>
  <tableColumns count="11">
    <tableColumn id="1" name="HAYVAN TÜRÜ/IRKI" dataDxfId="10" dataCellStyle="Köprü"/>
    <tableColumn id="2" name="HAYVAN _x000a_CİNSİ" dataDxfId="9"/>
    <tableColumn id="3" name="MERA YÖNETMELİĞİNE GÖRE CANLI AĞIRLIK (KG)" dataDxfId="8"/>
    <tableColumn id="5" name="MERA YÖNETMELİĞİNE GÖRE YAŞ OT TÜKETİMİ (KG/BAŞ/GÜN)" dataDxfId="7">
      <calculatedColumnFormula>Tablo2[[#This Row],[MERA YÖNETMELİĞİNE GÖRE CANLI AĞIRLIK (KG)]]*0.1</calculatedColumnFormula>
    </tableColumn>
    <tableColumn id="6" name="MERA YÖNETMELİĞİNE TOPLAM GÖRE YAŞ OT TÜKETİMİ2(TON)" dataDxfId="6">
      <calculatedColumnFormula>Tablo2[[#This Row],[MERA YÖNETMELİĞİNE GÖRE YAŞ OT TÜKETİMİ (KG/BAŞ/GÜN)]]*'MERA VERİ GİRİŞİ'!L10*'MERA VERİ GİRİŞİ'!M10/1000</calculatedColumnFormula>
    </tableColumn>
    <tableColumn id="8" name="MERA YÖNETMELİĞİNE GENEL TOPLAM GÖRE YAŞ OT TÜKETİMİ3(TON)" dataDxfId="5">
      <calculatedColumnFormula>SUM(Tablo2[MERA YÖNETMELİĞİNE TOPLAM GÖRE YAŞ OT TÜKETİMİ2(TON)])</calculatedColumnFormula>
    </tableColumn>
    <tableColumn id="4" name="BBHB CİNSİNDEN BİRİM HAYVAN DEĞERLERİ" dataDxfId="4">
      <calculatedColumnFormula>(POWER(Tablo2[[#This Row],[MERA YÖNETMELİĞİNE GÖRE CANLI AĞIRLIK (KG)]],3/4))/POWER(500,3/4)</calculatedColumnFormula>
    </tableColumn>
    <tableColumn id="7" name="TOPLAM BBHB" dataDxfId="3">
      <calculatedColumnFormula>Tablo2[[#This Row],[BBHB CİNSİNDEN BİRİM HAYVAN DEĞERLERİ]]*'MERA VERİ GİRİŞİ'!L10</calculatedColumnFormula>
    </tableColumn>
    <tableColumn id="9" name="MERA DIŞI TOPLAM YAŞ OT TÜKETİMİ (KG)" dataDxfId="2">
      <calculatedColumnFormula>Tablo2[[#This Row],[MERA YÖNETMELİĞİNE GÖRE YAŞ OT TÜKETİMİ (KG/BAŞ/GÜN)]]*'MERA VERİ GİRİŞİ'!N10*'MERA VERİ GİRİŞİ'!L10</calculatedColumnFormula>
    </tableColumn>
    <tableColumn id="10" name="AHIR BAKIM SÜRESİ" dataDxfId="1">
      <calculatedColumnFormula>365-'MERA VERİ GİRİŞİ'!M10-'MERA VERİ GİRİŞİ'!N10</calculatedColumnFormula>
    </tableColumn>
    <tableColumn id="11" name="AHIRDA TOPLAM KURU OT TÜKETİMİ (KG)" dataDxfId="0">
      <calculatedColumnFormula>(Tablo2[[#This Row],[MERA YÖNETMELİĞİNE GÖRE YAŞ OT TÜKETİMİ (KG/BAŞ/GÜN)]]/4)*(Tablo2[[#This Row],[AHIR BAKIM SÜRESİ]])*'MERA VERİ GİRİŞİ'!L10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
  <sheetViews>
    <sheetView tabSelected="1" zoomScale="80" zoomScaleNormal="80" workbookViewId="0">
      <selection activeCell="A2" sqref="A2"/>
    </sheetView>
  </sheetViews>
  <sheetFormatPr defaultRowHeight="15" x14ac:dyDescent="0.25"/>
  <sheetData/>
  <sheetProtection password="8D45"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AE171"/>
  <sheetViews>
    <sheetView showGridLines="0" topLeftCell="J1" zoomScale="60" zoomScaleNormal="60" workbookViewId="0">
      <selection activeCell="Q28" sqref="Q28"/>
    </sheetView>
  </sheetViews>
  <sheetFormatPr defaultRowHeight="15" x14ac:dyDescent="0.25"/>
  <cols>
    <col min="1" max="1" width="11" style="11" hidden="1" customWidth="1"/>
    <col min="2" max="2" width="7.140625" style="11" hidden="1" customWidth="1"/>
    <col min="3" max="3" width="8.140625" style="11" hidden="1" customWidth="1"/>
    <col min="4" max="4" width="14.7109375" style="11" hidden="1" customWidth="1"/>
    <col min="5" max="5" width="12.42578125" style="11" hidden="1" customWidth="1"/>
    <col min="6" max="6" width="7.28515625" style="11" hidden="1" customWidth="1"/>
    <col min="7" max="7" width="10.5703125" style="11" hidden="1" customWidth="1"/>
    <col min="8" max="8" width="9.28515625" style="11" hidden="1" customWidth="1"/>
    <col min="9" max="9" width="2.7109375" style="11" hidden="1" customWidth="1"/>
    <col min="10" max="10" width="16.28515625" style="11" customWidth="1"/>
    <col min="11" max="11" width="15.7109375" style="11" customWidth="1"/>
    <col min="12" max="12" width="15.85546875" style="11" customWidth="1"/>
    <col min="13" max="14" width="17" style="11" customWidth="1"/>
    <col min="15" max="15" width="16" style="11" customWidth="1"/>
    <col min="16" max="16" width="18" style="11" customWidth="1"/>
    <col min="17" max="17" width="20.7109375" style="11" bestFit="1" customWidth="1"/>
    <col min="18" max="18" width="19.42578125" style="11" bestFit="1" customWidth="1"/>
    <col min="19" max="19" width="12.7109375" style="11" customWidth="1"/>
    <col min="20" max="20" width="44.5703125" style="11" customWidth="1"/>
    <col min="21" max="21" width="39.5703125" style="11" bestFit="1" customWidth="1"/>
    <col min="22" max="22" width="18.85546875" style="48" hidden="1" customWidth="1"/>
    <col min="23" max="23" width="6.42578125" style="49" hidden="1" customWidth="1"/>
    <col min="24" max="24" width="28.7109375" style="49" hidden="1" customWidth="1"/>
    <col min="25" max="25" width="1.7109375" style="49" hidden="1" customWidth="1"/>
    <col min="26" max="26" width="15" style="11" customWidth="1"/>
    <col min="27" max="27" width="17.7109375" style="11" customWidth="1"/>
    <col min="28" max="28" width="13.85546875" style="11" customWidth="1"/>
    <col min="29" max="29" width="14.85546875" style="11" customWidth="1"/>
    <col min="30" max="30" width="0" style="11" hidden="1" customWidth="1"/>
    <col min="31" max="31" width="12.5703125" style="34" customWidth="1"/>
  </cols>
  <sheetData>
    <row r="1" spans="1:31" s="4" customFormat="1" ht="17.25" customHeight="1" x14ac:dyDescent="0.25">
      <c r="A1" s="11"/>
      <c r="B1" s="11"/>
      <c r="C1" s="11"/>
      <c r="D1" s="11"/>
      <c r="E1" s="11"/>
      <c r="F1" s="11"/>
      <c r="G1" s="11"/>
      <c r="H1" s="11"/>
      <c r="I1" s="11"/>
      <c r="J1" s="47" t="s">
        <v>27</v>
      </c>
      <c r="K1" s="47"/>
      <c r="L1" s="47"/>
      <c r="M1" s="47"/>
      <c r="N1" s="47"/>
      <c r="O1" s="47"/>
      <c r="P1" s="47"/>
      <c r="Q1" s="47"/>
      <c r="R1" s="47"/>
      <c r="S1" s="11"/>
      <c r="T1" s="47"/>
      <c r="U1" s="47"/>
      <c r="V1" s="48"/>
      <c r="W1" s="11"/>
      <c r="X1" s="49"/>
      <c r="Y1" s="49"/>
      <c r="Z1" s="11"/>
      <c r="AA1" s="11"/>
      <c r="AB1" s="11"/>
      <c r="AC1" s="11"/>
      <c r="AD1" s="11"/>
      <c r="AE1" s="34"/>
    </row>
    <row r="2" spans="1:31" ht="92.25" customHeight="1" x14ac:dyDescent="0.25">
      <c r="A2" s="50"/>
      <c r="B2" s="51" t="s">
        <v>9</v>
      </c>
      <c r="C2" s="51" t="s">
        <v>10</v>
      </c>
      <c r="D2" s="51" t="s">
        <v>11</v>
      </c>
      <c r="E2" s="51" t="s">
        <v>12</v>
      </c>
      <c r="F2" s="52"/>
      <c r="G2" s="52"/>
      <c r="H2" s="52"/>
      <c r="I2" s="52"/>
      <c r="J2" s="53" t="s">
        <v>82</v>
      </c>
      <c r="K2" s="53" t="s">
        <v>71</v>
      </c>
      <c r="L2" s="53" t="s">
        <v>17</v>
      </c>
      <c r="M2" s="53" t="s">
        <v>118</v>
      </c>
      <c r="N2" s="53" t="s">
        <v>81</v>
      </c>
      <c r="O2" s="53" t="s">
        <v>20</v>
      </c>
      <c r="P2" s="53" t="s">
        <v>72</v>
      </c>
      <c r="Q2" s="50" t="s">
        <v>46</v>
      </c>
      <c r="R2" s="50" t="s">
        <v>73</v>
      </c>
      <c r="S2" s="50" t="s">
        <v>47</v>
      </c>
      <c r="T2" s="50" t="s">
        <v>74</v>
      </c>
      <c r="U2" s="50" t="s">
        <v>75</v>
      </c>
      <c r="V2" s="50" t="s">
        <v>87</v>
      </c>
      <c r="W2" s="50" t="s">
        <v>88</v>
      </c>
      <c r="X2" s="54" t="s">
        <v>89</v>
      </c>
      <c r="Y2" s="55"/>
      <c r="Z2" s="50" t="s">
        <v>95</v>
      </c>
      <c r="AA2" s="50" t="s">
        <v>96</v>
      </c>
      <c r="AB2" s="50" t="s">
        <v>97</v>
      </c>
      <c r="AC2" s="50" t="s">
        <v>98</v>
      </c>
      <c r="AE2" s="36" t="s">
        <v>104</v>
      </c>
    </row>
    <row r="3" spans="1:31" ht="15" customHeight="1" thickBot="1" x14ac:dyDescent="0.3">
      <c r="A3" s="51" t="s">
        <v>13</v>
      </c>
      <c r="B3" s="104">
        <v>1800</v>
      </c>
      <c r="C3" s="104">
        <v>1352</v>
      </c>
      <c r="D3" s="104">
        <v>900</v>
      </c>
      <c r="E3" s="104">
        <v>452</v>
      </c>
      <c r="F3" s="56" t="s">
        <v>18</v>
      </c>
      <c r="G3" s="56">
        <f>MATCH(L3,A3:A6,0)</f>
        <v>2</v>
      </c>
      <c r="H3" s="56" t="s">
        <v>19</v>
      </c>
      <c r="I3" s="56">
        <f>MATCH(K3,B2:E2,0)</f>
        <v>1</v>
      </c>
      <c r="J3" s="57">
        <v>1</v>
      </c>
      <c r="K3" s="35" t="s">
        <v>9</v>
      </c>
      <c r="L3" s="35" t="s">
        <v>14</v>
      </c>
      <c r="M3" s="12">
        <f>INDEX($B$3:$E$6,G3,I3)</f>
        <v>1440</v>
      </c>
      <c r="N3" s="15">
        <v>1440</v>
      </c>
      <c r="O3" s="35">
        <v>3000</v>
      </c>
      <c r="P3" s="13">
        <f>O3*N3/1000</f>
        <v>4320</v>
      </c>
      <c r="Q3" s="58">
        <v>0.5</v>
      </c>
      <c r="R3" s="59">
        <v>42592</v>
      </c>
      <c r="S3" s="60">
        <v>1</v>
      </c>
      <c r="T3" s="31" t="s">
        <v>105</v>
      </c>
      <c r="U3" s="32">
        <f>(N3*O3+N4*O4+N5*O5+N6*O6)/(O3+O4+O5+O6)</f>
        <v>890.52631578947364</v>
      </c>
      <c r="V3" s="51" t="s">
        <v>21</v>
      </c>
      <c r="W3" s="57">
        <v>0.6</v>
      </c>
      <c r="X3" s="61">
        <f>U19-U16</f>
        <v>0</v>
      </c>
      <c r="Y3" s="62"/>
      <c r="Z3" s="63" t="s">
        <v>111</v>
      </c>
      <c r="AA3" s="102">
        <v>300</v>
      </c>
      <c r="AB3" s="102">
        <v>1100</v>
      </c>
      <c r="AC3" s="103">
        <v>0.85</v>
      </c>
      <c r="AE3" s="37">
        <f>AA3*AB3*AC3/0.85</f>
        <v>330000</v>
      </c>
    </row>
    <row r="4" spans="1:31" ht="15" customHeight="1" thickBot="1" x14ac:dyDescent="0.3">
      <c r="A4" s="51" t="s">
        <v>14</v>
      </c>
      <c r="B4" s="104">
        <v>1440</v>
      </c>
      <c r="C4" s="104">
        <v>1080</v>
      </c>
      <c r="D4" s="104">
        <v>720</v>
      </c>
      <c r="E4" s="104">
        <v>360</v>
      </c>
      <c r="F4" s="56" t="s">
        <v>18</v>
      </c>
      <c r="G4" s="56">
        <f>MATCH(L4,A3:A6,0)</f>
        <v>2</v>
      </c>
      <c r="H4" s="56" t="s">
        <v>19</v>
      </c>
      <c r="I4" s="56">
        <f>MATCH(K4,B2:E2,0)</f>
        <v>2</v>
      </c>
      <c r="J4" s="57">
        <v>2</v>
      </c>
      <c r="K4" s="35" t="s">
        <v>10</v>
      </c>
      <c r="L4" s="35" t="s">
        <v>14</v>
      </c>
      <c r="M4" s="12">
        <f>INDEX($B$3:$E$6,G4,I4)</f>
        <v>1080</v>
      </c>
      <c r="N4" s="15">
        <v>1080</v>
      </c>
      <c r="O4" s="35">
        <v>6000</v>
      </c>
      <c r="P4" s="29">
        <f t="shared" ref="P4:P6" si="0">O4*N4/1000</f>
        <v>6480</v>
      </c>
      <c r="Q4" s="107" t="str">
        <f>IF(U20&lt;W3,V3,IF(AND(U20=W3),V3,IF(AND(U20=W4),V4,IF(AND(U20&lt;W4,U20&gt;W3),V4,IF(AND(U20&lt;W6,U20&gt;W4),V5,IF(AND(U20=W6),V5,IF(AND(U20&lt;W7,U20&gt;W6),V6,IF(AND(U20=W7),V7,IF(AND(U20&gt;W7),V7,0)))))))))</f>
        <v>normal otlatma</v>
      </c>
      <c r="R4" s="108"/>
      <c r="S4" s="60">
        <v>1</v>
      </c>
      <c r="V4" s="64" t="s">
        <v>90</v>
      </c>
      <c r="W4" s="57">
        <v>0.9</v>
      </c>
      <c r="X4" s="65"/>
      <c r="Y4" s="65"/>
      <c r="Z4" s="63" t="s">
        <v>112</v>
      </c>
      <c r="AA4" s="102">
        <v>450</v>
      </c>
      <c r="AB4" s="102">
        <v>400</v>
      </c>
      <c r="AC4" s="103">
        <v>0.85</v>
      </c>
      <c r="AE4" s="37">
        <f t="shared" ref="AE4:AE28" si="1">AA4*AB4*AC4/0.85</f>
        <v>180000</v>
      </c>
    </row>
    <row r="5" spans="1:31" ht="15" customHeight="1" thickBot="1" x14ac:dyDescent="0.3">
      <c r="A5" s="51" t="s">
        <v>15</v>
      </c>
      <c r="B5" s="104">
        <v>1080</v>
      </c>
      <c r="C5" s="104">
        <v>812</v>
      </c>
      <c r="D5" s="104">
        <v>540</v>
      </c>
      <c r="E5" s="104">
        <v>272</v>
      </c>
      <c r="F5" s="56" t="s">
        <v>18</v>
      </c>
      <c r="G5" s="56">
        <f>MATCH(L5,A3:A6,0)</f>
        <v>2</v>
      </c>
      <c r="H5" s="56" t="s">
        <v>19</v>
      </c>
      <c r="I5" s="56">
        <f>MATCH(K5,B2:E2,0)</f>
        <v>3</v>
      </c>
      <c r="J5" s="57">
        <v>3</v>
      </c>
      <c r="K5" s="35" t="s">
        <v>11</v>
      </c>
      <c r="L5" s="35" t="s">
        <v>14</v>
      </c>
      <c r="M5" s="12">
        <f>INDEX($B$3:$E$6,G5,I5)</f>
        <v>720</v>
      </c>
      <c r="N5" s="15">
        <v>720</v>
      </c>
      <c r="O5" s="35">
        <v>7000</v>
      </c>
      <c r="P5" s="29">
        <f t="shared" si="0"/>
        <v>5040</v>
      </c>
      <c r="Q5" s="109"/>
      <c r="R5" s="110"/>
      <c r="S5" s="60">
        <v>1</v>
      </c>
      <c r="V5" s="64" t="s">
        <v>91</v>
      </c>
      <c r="W5" s="57">
        <v>1</v>
      </c>
      <c r="X5" s="65"/>
      <c r="Y5" s="65"/>
      <c r="Z5" s="63" t="s">
        <v>113</v>
      </c>
      <c r="AA5" s="102">
        <v>150</v>
      </c>
      <c r="AB5" s="102">
        <v>600</v>
      </c>
      <c r="AC5" s="103">
        <v>0.85</v>
      </c>
      <c r="AE5" s="37">
        <f t="shared" si="1"/>
        <v>90000</v>
      </c>
    </row>
    <row r="6" spans="1:31" ht="15" customHeight="1" thickBot="1" x14ac:dyDescent="0.3">
      <c r="A6" s="66" t="s">
        <v>16</v>
      </c>
      <c r="B6" s="104">
        <v>720</v>
      </c>
      <c r="C6" s="104">
        <v>540</v>
      </c>
      <c r="D6" s="104">
        <v>360</v>
      </c>
      <c r="E6" s="104">
        <v>180</v>
      </c>
      <c r="F6" s="56" t="s">
        <v>18</v>
      </c>
      <c r="G6" s="56">
        <f>MATCH(L6,A3:A6,0)</f>
        <v>2</v>
      </c>
      <c r="H6" s="56" t="s">
        <v>19</v>
      </c>
      <c r="I6" s="56">
        <f>MATCH(K6,B2:E2,0)</f>
        <v>4</v>
      </c>
      <c r="J6" s="67">
        <v>4</v>
      </c>
      <c r="K6" s="68" t="s">
        <v>12</v>
      </c>
      <c r="L6" s="68" t="s">
        <v>14</v>
      </c>
      <c r="M6" s="14">
        <f>INDEX($B$3:$E$6,G6,I6)</f>
        <v>360</v>
      </c>
      <c r="N6" s="15">
        <v>360</v>
      </c>
      <c r="O6" s="35">
        <v>3000</v>
      </c>
      <c r="P6" s="29">
        <f t="shared" si="0"/>
        <v>1080</v>
      </c>
      <c r="Q6" s="109"/>
      <c r="R6" s="110"/>
      <c r="S6" s="60">
        <v>1</v>
      </c>
      <c r="V6" s="64" t="s">
        <v>92</v>
      </c>
      <c r="W6" s="57">
        <v>1.05</v>
      </c>
      <c r="Z6" s="63" t="s">
        <v>114</v>
      </c>
      <c r="AA6" s="102">
        <v>178.4816785714286</v>
      </c>
      <c r="AB6" s="102">
        <v>5000</v>
      </c>
      <c r="AC6" s="103">
        <v>0.35</v>
      </c>
      <c r="AE6" s="37">
        <f t="shared" si="1"/>
        <v>367462.2794117647</v>
      </c>
    </row>
    <row r="7" spans="1:31" ht="15" customHeight="1" x14ac:dyDescent="0.25">
      <c r="A7" s="69" t="s">
        <v>2</v>
      </c>
      <c r="B7" s="70"/>
      <c r="C7" s="70"/>
      <c r="D7" s="70"/>
      <c r="E7" s="70"/>
      <c r="F7" s="70"/>
      <c r="G7" s="70"/>
      <c r="H7" s="70"/>
      <c r="I7" s="70"/>
      <c r="J7" s="105" t="s">
        <v>2</v>
      </c>
      <c r="K7" s="105"/>
      <c r="L7" s="105"/>
      <c r="M7" s="105"/>
      <c r="N7" s="106"/>
      <c r="O7" s="29">
        <f>SUM(O3:O6)</f>
        <v>19000</v>
      </c>
      <c r="P7" s="29">
        <f>SUM(P3:P6)</f>
        <v>16920</v>
      </c>
      <c r="Q7" s="111"/>
      <c r="R7" s="112"/>
      <c r="V7" s="64" t="s">
        <v>93</v>
      </c>
      <c r="W7" s="57">
        <v>1.4</v>
      </c>
      <c r="Z7" s="63" t="s">
        <v>115</v>
      </c>
      <c r="AA7" s="102">
        <v>400</v>
      </c>
      <c r="AB7" s="102">
        <v>400</v>
      </c>
      <c r="AC7" s="103">
        <v>0.85</v>
      </c>
      <c r="AE7" s="37">
        <f t="shared" si="1"/>
        <v>160000</v>
      </c>
    </row>
    <row r="8" spans="1:31" s="2" customFormat="1" ht="19.5" customHeight="1" x14ac:dyDescent="0.25">
      <c r="A8" s="71"/>
      <c r="B8" s="71"/>
      <c r="C8" s="71"/>
      <c r="D8" s="71"/>
      <c r="E8" s="71"/>
      <c r="F8" s="71"/>
      <c r="G8" s="71"/>
      <c r="H8" s="71"/>
      <c r="I8" s="71"/>
      <c r="J8" s="72"/>
      <c r="K8" s="72"/>
      <c r="L8" s="72"/>
      <c r="M8" s="72"/>
      <c r="N8" s="73"/>
      <c r="O8" s="73"/>
      <c r="P8" s="74"/>
      <c r="Q8" s="52"/>
      <c r="R8" s="75"/>
      <c r="S8" s="75"/>
      <c r="T8" s="75"/>
      <c r="U8" s="75"/>
      <c r="V8" s="76"/>
      <c r="W8" s="77"/>
      <c r="X8" s="78"/>
      <c r="Y8" s="78"/>
      <c r="Z8" s="63" t="s">
        <v>116</v>
      </c>
      <c r="AA8" s="102">
        <v>400</v>
      </c>
      <c r="AB8" s="102">
        <v>100</v>
      </c>
      <c r="AC8" s="103">
        <v>0.9</v>
      </c>
      <c r="AD8" s="75"/>
      <c r="AE8" s="37">
        <f t="shared" si="1"/>
        <v>42352.941176470587</v>
      </c>
    </row>
    <row r="9" spans="1:31" ht="59.25" customHeight="1" x14ac:dyDescent="0.4">
      <c r="A9" s="56"/>
      <c r="B9" s="56"/>
      <c r="C9" s="56"/>
      <c r="D9" s="56"/>
      <c r="E9" s="56"/>
      <c r="F9" s="56"/>
      <c r="G9" s="56"/>
      <c r="H9" s="56"/>
      <c r="I9" s="56"/>
      <c r="J9" s="79" t="s">
        <v>25</v>
      </c>
      <c r="K9" s="79" t="s">
        <v>22</v>
      </c>
      <c r="L9" s="79" t="s">
        <v>26</v>
      </c>
      <c r="M9" s="80" t="s">
        <v>76</v>
      </c>
      <c r="N9" s="80" t="s">
        <v>99</v>
      </c>
      <c r="P9" s="53" t="s">
        <v>64</v>
      </c>
      <c r="Q9" s="53" t="s">
        <v>65</v>
      </c>
      <c r="R9" s="53" t="s">
        <v>66</v>
      </c>
      <c r="S9" s="53" t="s">
        <v>77</v>
      </c>
      <c r="T9" s="113" t="s">
        <v>62</v>
      </c>
      <c r="U9" s="113"/>
      <c r="V9" s="11"/>
      <c r="Z9" s="63" t="s">
        <v>117</v>
      </c>
      <c r="AA9" s="102">
        <v>100</v>
      </c>
      <c r="AB9" s="102">
        <v>120</v>
      </c>
      <c r="AC9" s="103">
        <v>0.88</v>
      </c>
      <c r="AE9" s="37">
        <f t="shared" si="1"/>
        <v>12423.529411764706</v>
      </c>
    </row>
    <row r="10" spans="1:31" ht="15" customHeight="1" x14ac:dyDescent="0.25">
      <c r="A10" s="56"/>
      <c r="B10" s="56"/>
      <c r="C10" s="56"/>
      <c r="D10" s="56"/>
      <c r="E10" s="56"/>
      <c r="F10" s="56"/>
      <c r="G10" s="56"/>
      <c r="H10" s="56"/>
      <c r="I10" s="56"/>
      <c r="J10" s="81" t="s">
        <v>3</v>
      </c>
      <c r="K10" s="81" t="s">
        <v>48</v>
      </c>
      <c r="L10" s="99">
        <v>50</v>
      </c>
      <c r="M10" s="99">
        <v>120</v>
      </c>
      <c r="N10" s="99">
        <v>60</v>
      </c>
      <c r="P10" s="96" t="s">
        <v>67</v>
      </c>
      <c r="Q10" s="96" t="s">
        <v>68</v>
      </c>
      <c r="R10" s="96" t="s">
        <v>69</v>
      </c>
      <c r="S10" s="96"/>
      <c r="T10" s="82" t="s">
        <v>64</v>
      </c>
      <c r="U10" s="83" t="str">
        <f>P10</f>
        <v>ERZURUM</v>
      </c>
      <c r="V10" s="11"/>
      <c r="Z10" s="63"/>
      <c r="AA10" s="63"/>
      <c r="AB10" s="63"/>
      <c r="AC10" s="63"/>
      <c r="AE10" s="37">
        <f t="shared" si="1"/>
        <v>0</v>
      </c>
    </row>
    <row r="11" spans="1:31" ht="15" customHeight="1" x14ac:dyDescent="0.25">
      <c r="A11" s="56"/>
      <c r="B11" s="56"/>
      <c r="C11" s="56"/>
      <c r="D11" s="56"/>
      <c r="E11" s="56"/>
      <c r="F11" s="56"/>
      <c r="G11" s="56"/>
      <c r="H11" s="56"/>
      <c r="I11" s="56"/>
      <c r="J11" s="81" t="s">
        <v>3</v>
      </c>
      <c r="K11" s="81" t="s">
        <v>49</v>
      </c>
      <c r="L11" s="99">
        <v>20</v>
      </c>
      <c r="M11" s="99">
        <v>120</v>
      </c>
      <c r="N11" s="99">
        <v>60</v>
      </c>
      <c r="T11" s="82" t="s">
        <v>65</v>
      </c>
      <c r="U11" s="83" t="str">
        <f>Q10</f>
        <v>OLTU</v>
      </c>
      <c r="V11" s="11"/>
      <c r="W11" s="11"/>
      <c r="Z11" s="63"/>
      <c r="AA11" s="63"/>
      <c r="AB11" s="63"/>
      <c r="AC11" s="63"/>
      <c r="AE11" s="37">
        <f t="shared" si="1"/>
        <v>0</v>
      </c>
    </row>
    <row r="12" spans="1:31" ht="15" customHeight="1" x14ac:dyDescent="0.25">
      <c r="A12" s="56"/>
      <c r="B12" s="56"/>
      <c r="C12" s="56"/>
      <c r="D12" s="84"/>
      <c r="E12" s="56"/>
      <c r="F12" s="56"/>
      <c r="G12" s="56"/>
      <c r="H12" s="56"/>
      <c r="I12" s="56"/>
      <c r="J12" s="81" t="s">
        <v>3</v>
      </c>
      <c r="K12" s="81" t="s">
        <v>1</v>
      </c>
      <c r="L12" s="99">
        <v>4</v>
      </c>
      <c r="M12" s="99">
        <v>120</v>
      </c>
      <c r="N12" s="99">
        <v>60</v>
      </c>
      <c r="T12" s="82" t="s">
        <v>66</v>
      </c>
      <c r="U12" s="83" t="str">
        <f>R10</f>
        <v>DAMARLITAŞ</v>
      </c>
      <c r="V12" s="11"/>
      <c r="W12" s="11"/>
      <c r="Z12" s="63"/>
      <c r="AA12" s="63"/>
      <c r="AB12" s="63"/>
      <c r="AC12" s="63"/>
      <c r="AE12" s="37">
        <f t="shared" si="1"/>
        <v>0</v>
      </c>
    </row>
    <row r="13" spans="1:31" ht="15" customHeight="1" x14ac:dyDescent="0.25">
      <c r="A13" s="56"/>
      <c r="B13" s="56"/>
      <c r="C13" s="56"/>
      <c r="D13" s="56"/>
      <c r="E13" s="56"/>
      <c r="F13" s="56"/>
      <c r="G13" s="56"/>
      <c r="H13" s="56"/>
      <c r="I13" s="56"/>
      <c r="J13" s="81" t="s">
        <v>4</v>
      </c>
      <c r="K13" s="81" t="s">
        <v>48</v>
      </c>
      <c r="L13" s="99">
        <v>470</v>
      </c>
      <c r="M13" s="99">
        <v>150</v>
      </c>
      <c r="N13" s="99">
        <v>50</v>
      </c>
      <c r="T13" s="82" t="s">
        <v>70</v>
      </c>
      <c r="U13" s="30">
        <f>S10</f>
        <v>0</v>
      </c>
      <c r="V13" s="11"/>
      <c r="W13" s="11"/>
      <c r="Z13" s="63"/>
      <c r="AA13" s="63"/>
      <c r="AB13" s="63"/>
      <c r="AC13" s="63"/>
      <c r="AE13" s="37">
        <f t="shared" si="1"/>
        <v>0</v>
      </c>
    </row>
    <row r="14" spans="1:31" ht="15" customHeight="1" x14ac:dyDescent="0.25">
      <c r="A14" s="56"/>
      <c r="B14" s="56"/>
      <c r="C14" s="56"/>
      <c r="D14" s="56"/>
      <c r="E14" s="56"/>
      <c r="F14" s="56"/>
      <c r="G14" s="56"/>
      <c r="H14" s="56"/>
      <c r="I14" s="56"/>
      <c r="J14" s="81" t="s">
        <v>4</v>
      </c>
      <c r="K14" s="81" t="s">
        <v>49</v>
      </c>
      <c r="L14" s="99">
        <v>423.04444444444488</v>
      </c>
      <c r="M14" s="99">
        <v>150</v>
      </c>
      <c r="N14" s="99">
        <v>50</v>
      </c>
      <c r="T14" s="82" t="s">
        <v>20</v>
      </c>
      <c r="U14" s="30">
        <f>SUM(O3:O6)</f>
        <v>19000</v>
      </c>
      <c r="V14" s="11"/>
      <c r="W14" s="11"/>
      <c r="Z14" s="63"/>
      <c r="AA14" s="63"/>
      <c r="AB14" s="63"/>
      <c r="AC14" s="63"/>
      <c r="AE14" s="37">
        <f t="shared" si="1"/>
        <v>0</v>
      </c>
    </row>
    <row r="15" spans="1:31" ht="15" customHeight="1" x14ac:dyDescent="0.25">
      <c r="A15" s="56"/>
      <c r="B15" s="56"/>
      <c r="C15" s="56"/>
      <c r="D15" s="56"/>
      <c r="E15" s="56"/>
      <c r="F15" s="56"/>
      <c r="G15" s="56"/>
      <c r="H15" s="56"/>
      <c r="I15" s="56"/>
      <c r="J15" s="81" t="s">
        <v>5</v>
      </c>
      <c r="K15" s="81" t="s">
        <v>48</v>
      </c>
      <c r="L15" s="99">
        <v>470</v>
      </c>
      <c r="M15" s="99">
        <v>160</v>
      </c>
      <c r="N15" s="99">
        <v>40</v>
      </c>
      <c r="T15" s="82" t="str">
        <f>P2</f>
        <v>MERA TOPLAM YAŞ OT ÜRETİMİ (TON)</v>
      </c>
      <c r="U15" s="30">
        <f>(P3*S3+P4*S4+P5*S5+P6*S6)*Q3</f>
        <v>8460</v>
      </c>
      <c r="V15" s="11"/>
      <c r="W15" s="11"/>
      <c r="Z15" s="63"/>
      <c r="AA15" s="63"/>
      <c r="AB15" s="63"/>
      <c r="AC15" s="63"/>
      <c r="AE15" s="37">
        <f t="shared" si="1"/>
        <v>0</v>
      </c>
    </row>
    <row r="16" spans="1:31" ht="15" customHeight="1" x14ac:dyDescent="0.25">
      <c r="A16" s="56"/>
      <c r="B16" s="56"/>
      <c r="C16" s="56"/>
      <c r="D16" s="56"/>
      <c r="E16" s="56"/>
      <c r="F16" s="56"/>
      <c r="G16" s="56"/>
      <c r="H16" s="56"/>
      <c r="I16" s="56"/>
      <c r="J16" s="81" t="s">
        <v>5</v>
      </c>
      <c r="K16" s="81" t="s">
        <v>49</v>
      </c>
      <c r="L16" s="99">
        <v>426</v>
      </c>
      <c r="M16" s="99">
        <v>160</v>
      </c>
      <c r="N16" s="99">
        <v>40</v>
      </c>
      <c r="T16" s="85" t="s">
        <v>94</v>
      </c>
      <c r="U16" s="30">
        <f>U15/4</f>
        <v>2115</v>
      </c>
      <c r="V16" s="11"/>
      <c r="W16" s="11"/>
      <c r="X16" s="11"/>
      <c r="Y16" s="11"/>
      <c r="Z16" s="63"/>
      <c r="AA16" s="63"/>
      <c r="AB16" s="63"/>
      <c r="AC16" s="63"/>
      <c r="AE16" s="37">
        <f t="shared" si="1"/>
        <v>0</v>
      </c>
    </row>
    <row r="17" spans="1:31" ht="15" customHeight="1" x14ac:dyDescent="0.25">
      <c r="A17" s="56"/>
      <c r="B17" s="56"/>
      <c r="C17" s="56"/>
      <c r="D17" s="56"/>
      <c r="E17" s="56"/>
      <c r="F17" s="56"/>
      <c r="G17" s="56"/>
      <c r="H17" s="56"/>
      <c r="I17" s="56"/>
      <c r="J17" s="81" t="s">
        <v>5</v>
      </c>
      <c r="K17" s="81" t="s">
        <v>50</v>
      </c>
      <c r="L17" s="99">
        <v>4</v>
      </c>
      <c r="M17" s="99">
        <v>160</v>
      </c>
      <c r="N17" s="99">
        <v>40</v>
      </c>
      <c r="T17" s="85" t="str">
        <f>U2</f>
        <v>MERA  ORTALAMA YAŞ OT VERİMİ (KG/DA)</v>
      </c>
      <c r="U17" s="30">
        <f>U3</f>
        <v>890.52631578947364</v>
      </c>
      <c r="V17" s="11"/>
      <c r="W17" s="11"/>
      <c r="X17" s="11"/>
      <c r="Y17" s="11"/>
      <c r="Z17" s="63"/>
      <c r="AA17" s="63"/>
      <c r="AB17" s="63"/>
      <c r="AC17" s="63"/>
      <c r="AE17" s="37">
        <f t="shared" si="1"/>
        <v>0</v>
      </c>
    </row>
    <row r="18" spans="1:31" ht="15" customHeight="1" x14ac:dyDescent="0.25">
      <c r="A18" s="56"/>
      <c r="B18" s="56"/>
      <c r="C18" s="56"/>
      <c r="D18" s="56"/>
      <c r="E18" s="56"/>
      <c r="F18" s="56"/>
      <c r="G18" s="56"/>
      <c r="H18" s="56"/>
      <c r="I18" s="56"/>
      <c r="J18" s="81" t="s">
        <v>6</v>
      </c>
      <c r="K18" s="81" t="s">
        <v>51</v>
      </c>
      <c r="L18" s="99">
        <v>15</v>
      </c>
      <c r="M18" s="99">
        <v>150</v>
      </c>
      <c r="N18" s="99">
        <v>40</v>
      </c>
      <c r="T18" s="82" t="s">
        <v>83</v>
      </c>
      <c r="U18" s="30">
        <f>'MERA YEM TÜKETİM'!F3</f>
        <v>8460</v>
      </c>
      <c r="V18" s="11"/>
      <c r="W18" s="11"/>
      <c r="X18" s="11"/>
      <c r="Y18" s="11"/>
      <c r="Z18" s="63"/>
      <c r="AA18" s="63"/>
      <c r="AB18" s="63"/>
      <c r="AC18" s="63"/>
      <c r="AE18" s="37">
        <f t="shared" si="1"/>
        <v>0</v>
      </c>
    </row>
    <row r="19" spans="1:31" ht="15" customHeight="1" x14ac:dyDescent="0.25">
      <c r="A19" s="56"/>
      <c r="B19" s="56"/>
      <c r="C19" s="56"/>
      <c r="D19" s="56"/>
      <c r="E19" s="56"/>
      <c r="F19" s="56"/>
      <c r="G19" s="56"/>
      <c r="H19" s="56"/>
      <c r="I19" s="56"/>
      <c r="J19" s="81" t="s">
        <v>6</v>
      </c>
      <c r="K19" s="81" t="s">
        <v>52</v>
      </c>
      <c r="L19" s="99">
        <v>3</v>
      </c>
      <c r="M19" s="99">
        <v>150</v>
      </c>
      <c r="N19" s="99">
        <v>40</v>
      </c>
      <c r="T19" s="82" t="s">
        <v>84</v>
      </c>
      <c r="U19" s="86">
        <f>U18/4</f>
        <v>2115</v>
      </c>
      <c r="V19" s="11"/>
      <c r="W19" s="11"/>
      <c r="X19" s="11"/>
      <c r="Y19" s="11"/>
      <c r="Z19" s="63"/>
      <c r="AA19" s="63"/>
      <c r="AB19" s="63"/>
      <c r="AC19" s="63"/>
      <c r="AE19" s="37">
        <f t="shared" si="1"/>
        <v>0</v>
      </c>
    </row>
    <row r="20" spans="1:31" ht="15" customHeight="1" x14ac:dyDescent="0.25">
      <c r="A20" s="56"/>
      <c r="B20" s="56"/>
      <c r="C20" s="56"/>
      <c r="D20" s="56"/>
      <c r="E20" s="56"/>
      <c r="F20" s="56"/>
      <c r="G20" s="56"/>
      <c r="H20" s="56"/>
      <c r="I20" s="56"/>
      <c r="J20" s="81" t="s">
        <v>7</v>
      </c>
      <c r="K20" s="81" t="s">
        <v>7</v>
      </c>
      <c r="L20" s="99">
        <v>700</v>
      </c>
      <c r="M20" s="99">
        <v>160</v>
      </c>
      <c r="N20" s="99">
        <v>40</v>
      </c>
      <c r="T20" s="85" t="s">
        <v>43</v>
      </c>
      <c r="U20" s="33">
        <f>U18/U15</f>
        <v>1</v>
      </c>
      <c r="V20" s="11"/>
      <c r="W20" s="11"/>
      <c r="X20" s="11"/>
      <c r="Y20" s="11"/>
      <c r="Z20" s="63"/>
      <c r="AA20" s="63"/>
      <c r="AB20" s="63"/>
      <c r="AC20" s="63"/>
      <c r="AE20" s="37">
        <f t="shared" si="1"/>
        <v>0</v>
      </c>
    </row>
    <row r="21" spans="1:31" ht="15" customHeight="1" x14ac:dyDescent="0.25">
      <c r="A21" s="56"/>
      <c r="B21" s="56"/>
      <c r="C21" s="56"/>
      <c r="D21" s="56"/>
      <c r="E21" s="56"/>
      <c r="F21" s="56"/>
      <c r="G21" s="56"/>
      <c r="H21" s="56"/>
      <c r="I21" s="56"/>
      <c r="J21" s="81" t="s">
        <v>7</v>
      </c>
      <c r="K21" s="81" t="s">
        <v>55</v>
      </c>
      <c r="L21" s="99">
        <v>350</v>
      </c>
      <c r="M21" s="99">
        <v>160</v>
      </c>
      <c r="N21" s="99">
        <v>40</v>
      </c>
      <c r="T21" s="85" t="s">
        <v>78</v>
      </c>
      <c r="U21" s="30">
        <f>SUM(Tablo2[TOPLAM BBHB])</f>
        <v>1109.5200000000002</v>
      </c>
      <c r="V21" s="11"/>
      <c r="W21" s="11"/>
      <c r="X21" s="11"/>
      <c r="Y21" s="11"/>
      <c r="Z21" s="63"/>
      <c r="AA21" s="63"/>
      <c r="AB21" s="63"/>
      <c r="AC21" s="63"/>
      <c r="AE21" s="37">
        <f t="shared" si="1"/>
        <v>0</v>
      </c>
    </row>
    <row r="22" spans="1:31" ht="15" customHeight="1" x14ac:dyDescent="0.25">
      <c r="A22" s="56"/>
      <c r="B22" s="56"/>
      <c r="C22" s="56"/>
      <c r="D22" s="56"/>
      <c r="E22" s="56"/>
      <c r="F22" s="56"/>
      <c r="G22" s="56"/>
      <c r="H22" s="56"/>
      <c r="I22" s="56"/>
      <c r="J22" s="81" t="s">
        <v>7</v>
      </c>
      <c r="K22" s="81" t="s">
        <v>56</v>
      </c>
      <c r="L22" s="99">
        <v>350</v>
      </c>
      <c r="M22" s="99">
        <v>160</v>
      </c>
      <c r="N22" s="99">
        <v>40</v>
      </c>
      <c r="T22" s="85" t="s">
        <v>79</v>
      </c>
      <c r="U22" s="30">
        <f>1000*(U16)/(((12.5)*AVERAGE(Tablo1[MERADA OTLATMA GÜN SAYISI (GÜN)])))</f>
        <v>1128</v>
      </c>
      <c r="V22" s="11"/>
      <c r="W22" s="11"/>
      <c r="X22" s="11"/>
      <c r="Y22" s="11"/>
      <c r="Z22" s="63"/>
      <c r="AA22" s="63"/>
      <c r="AB22" s="63"/>
      <c r="AC22" s="63"/>
      <c r="AE22" s="37">
        <f t="shared" si="1"/>
        <v>0</v>
      </c>
    </row>
    <row r="23" spans="1:31" ht="15" customHeight="1" x14ac:dyDescent="0.25">
      <c r="A23" s="56"/>
      <c r="B23" s="56"/>
      <c r="C23" s="56"/>
      <c r="D23" s="56"/>
      <c r="E23" s="56"/>
      <c r="F23" s="56"/>
      <c r="G23" s="56"/>
      <c r="H23" s="56"/>
      <c r="I23" s="56"/>
      <c r="J23" s="81" t="s">
        <v>8</v>
      </c>
      <c r="K23" s="81" t="s">
        <v>8</v>
      </c>
      <c r="L23" s="99">
        <v>150</v>
      </c>
      <c r="M23" s="99">
        <v>160</v>
      </c>
      <c r="N23" s="99">
        <v>40</v>
      </c>
      <c r="T23" s="85" t="s">
        <v>80</v>
      </c>
      <c r="U23" s="87">
        <f>U16/U19</f>
        <v>1</v>
      </c>
      <c r="V23" s="11"/>
      <c r="W23" s="11"/>
      <c r="X23" s="11"/>
      <c r="Y23" s="11"/>
      <c r="Z23" s="63"/>
      <c r="AA23" s="63"/>
      <c r="AB23" s="63"/>
      <c r="AC23" s="63"/>
      <c r="AE23" s="37">
        <f t="shared" si="1"/>
        <v>0</v>
      </c>
    </row>
    <row r="24" spans="1:31" s="4" customFormat="1" ht="15" customHeight="1" x14ac:dyDescent="0.25">
      <c r="A24" s="56"/>
      <c r="B24" s="56"/>
      <c r="C24" s="56"/>
      <c r="D24" s="56"/>
      <c r="E24" s="56"/>
      <c r="F24" s="56"/>
      <c r="G24" s="56"/>
      <c r="H24" s="56"/>
      <c r="I24" s="56"/>
      <c r="J24" s="81" t="s">
        <v>8</v>
      </c>
      <c r="K24" s="81" t="s">
        <v>53</v>
      </c>
      <c r="L24" s="99">
        <v>75</v>
      </c>
      <c r="M24" s="99">
        <v>160</v>
      </c>
      <c r="N24" s="99">
        <v>40</v>
      </c>
      <c r="O24" s="11"/>
      <c r="P24" s="11"/>
      <c r="Q24" s="11"/>
      <c r="R24" s="11"/>
      <c r="S24" s="95" t="str">
        <f>IF(U24&lt;W24,X27,IF(AND(U24&gt;X24),X26,IF(AND(U24=W24),X27,IF(AND(U24=X24),X26,IF(AND(U24&lt;X24,U24&gt;W24),X25,0)))))</f>
        <v>TAMAM</v>
      </c>
      <c r="T24" s="85" t="s">
        <v>85</v>
      </c>
      <c r="U24" s="86">
        <f>X3</f>
        <v>0</v>
      </c>
      <c r="V24" s="11"/>
      <c r="W24" s="101">
        <v>-0.5</v>
      </c>
      <c r="X24" s="101">
        <v>0.5</v>
      </c>
      <c r="Z24" s="63"/>
      <c r="AA24" s="63"/>
      <c r="AB24" s="63"/>
      <c r="AC24" s="63"/>
      <c r="AD24" s="11"/>
      <c r="AE24" s="37">
        <f t="shared" si="1"/>
        <v>0</v>
      </c>
    </row>
    <row r="25" spans="1:31" ht="14.25" customHeight="1" x14ac:dyDescent="0.25">
      <c r="J25" s="81" t="s">
        <v>8</v>
      </c>
      <c r="K25" s="81" t="s">
        <v>54</v>
      </c>
      <c r="L25" s="99">
        <v>75</v>
      </c>
      <c r="M25" s="99">
        <v>160</v>
      </c>
      <c r="N25" s="99">
        <v>40</v>
      </c>
      <c r="T25" s="85" t="s">
        <v>100</v>
      </c>
      <c r="U25" s="86">
        <f>SUM(Tablo2[MERA DIŞI TOPLAM YAŞ OT TÜKETİMİ (KG)])/4/1000</f>
        <v>639.61875000000009</v>
      </c>
      <c r="V25" s="11"/>
      <c r="W25" s="11"/>
      <c r="X25" s="11" t="s">
        <v>108</v>
      </c>
      <c r="Y25" s="11"/>
      <c r="Z25" s="63"/>
      <c r="AA25" s="63"/>
      <c r="AB25" s="63"/>
      <c r="AC25" s="63"/>
      <c r="AE25" s="37">
        <f t="shared" si="1"/>
        <v>0</v>
      </c>
    </row>
    <row r="26" spans="1:31" ht="15" customHeight="1" x14ac:dyDescent="0.25">
      <c r="J26" s="81" t="s">
        <v>37</v>
      </c>
      <c r="K26" s="81" t="s">
        <v>37</v>
      </c>
      <c r="L26" s="99">
        <v>3</v>
      </c>
      <c r="M26" s="99">
        <v>150</v>
      </c>
      <c r="N26" s="99">
        <v>40</v>
      </c>
      <c r="T26" s="85" t="s">
        <v>86</v>
      </c>
      <c r="U26" s="86">
        <f>(SUM(Tablo2[AHIRDA TOPLAM KURU OT TÜKETİMİ (KG)]))/1000</f>
        <v>2307.5662500000003</v>
      </c>
      <c r="V26" s="11"/>
      <c r="X26" s="11" t="s">
        <v>109</v>
      </c>
      <c r="Y26" s="11"/>
      <c r="Z26" s="63"/>
      <c r="AA26" s="63"/>
      <c r="AB26" s="63"/>
      <c r="AC26" s="63"/>
      <c r="AE26" s="37">
        <f t="shared" si="1"/>
        <v>0</v>
      </c>
    </row>
    <row r="27" spans="1:31" ht="15" customHeight="1" x14ac:dyDescent="0.25">
      <c r="J27" s="81" t="s">
        <v>38</v>
      </c>
      <c r="K27" s="81" t="s">
        <v>38</v>
      </c>
      <c r="L27" s="99">
        <v>2</v>
      </c>
      <c r="M27" s="99">
        <v>150</v>
      </c>
      <c r="N27" s="99">
        <v>40</v>
      </c>
      <c r="T27" s="85" t="s">
        <v>60</v>
      </c>
      <c r="U27" s="86">
        <f>SUM(U19,U25,U26)</f>
        <v>5062.1850000000004</v>
      </c>
      <c r="V27" s="88"/>
      <c r="W27" s="11"/>
      <c r="X27" s="94" t="s">
        <v>107</v>
      </c>
      <c r="Y27" s="11"/>
      <c r="Z27" s="63"/>
      <c r="AA27" s="63"/>
      <c r="AB27" s="63"/>
      <c r="AC27" s="63"/>
      <c r="AE27" s="37">
        <f t="shared" si="1"/>
        <v>0</v>
      </c>
    </row>
    <row r="28" spans="1:31" ht="15" customHeight="1" x14ac:dyDescent="0.25">
      <c r="J28" s="81" t="s">
        <v>39</v>
      </c>
      <c r="K28" s="81" t="s">
        <v>39</v>
      </c>
      <c r="L28" s="99">
        <v>4</v>
      </c>
      <c r="M28" s="99">
        <v>150</v>
      </c>
      <c r="N28" s="99">
        <v>40</v>
      </c>
      <c r="T28" s="85" t="s">
        <v>101</v>
      </c>
      <c r="U28" s="86">
        <f>SUM(AE3:AE28)/1000</f>
        <v>1182.2387500000002</v>
      </c>
      <c r="W28" s="11"/>
      <c r="Y28" s="11"/>
      <c r="Z28" s="63"/>
      <c r="AA28" s="63"/>
      <c r="AB28" s="63"/>
      <c r="AC28" s="63"/>
      <c r="AE28" s="37">
        <f t="shared" si="1"/>
        <v>0</v>
      </c>
    </row>
    <row r="29" spans="1:31" ht="15" customHeight="1" x14ac:dyDescent="0.25">
      <c r="S29" s="95" t="str">
        <f>IF(U29&lt;W24,X27,IF(AND(U29&gt;X24),X26,IF(AND(U29=W24),X27,IF(AND(U29=X24),X26,IF(AND(U29&lt;X24,U29&gt;W24),X25,0)))))</f>
        <v>EKSİK</v>
      </c>
      <c r="T29" s="85" t="s">
        <v>102</v>
      </c>
      <c r="U29" s="86">
        <f>U26-U28</f>
        <v>1125.3275000000001</v>
      </c>
      <c r="W29" s="101">
        <v>-0.5</v>
      </c>
      <c r="X29" s="101">
        <v>0.5</v>
      </c>
    </row>
    <row r="30" spans="1:31" ht="15" customHeight="1" x14ac:dyDescent="0.25">
      <c r="Q30" s="89"/>
      <c r="R30" s="89"/>
      <c r="S30" s="95" t="str">
        <f>IF(U30&lt;W24,X27,IF(AND(U30&gt;X24),X26,IF(AND(U30=W24),X27,IF(AND(U30=X24),X26,IF(AND(U30&lt;X24,U30&gt;W24),X25,0)))))</f>
        <v>EKSİK</v>
      </c>
      <c r="T30" s="85" t="s">
        <v>103</v>
      </c>
      <c r="U30" s="86">
        <f>U29+U24</f>
        <v>1125.3275000000001</v>
      </c>
      <c r="W30" s="101">
        <v>-0.5</v>
      </c>
      <c r="X30" s="101">
        <v>0.5</v>
      </c>
      <c r="Z30" s="93"/>
    </row>
    <row r="31" spans="1:31" ht="15" customHeight="1" x14ac:dyDescent="0.25">
      <c r="Q31" s="89"/>
      <c r="R31" s="89"/>
      <c r="T31" s="85" t="s">
        <v>110</v>
      </c>
      <c r="U31" s="90" t="str">
        <f>Q4</f>
        <v>normal otlatma</v>
      </c>
      <c r="Y31" s="93"/>
      <c r="Z31" s="93"/>
    </row>
    <row r="32" spans="1:31" ht="15" customHeight="1" x14ac:dyDescent="0.25">
      <c r="Q32" s="89"/>
      <c r="R32" s="89"/>
      <c r="T32" s="85" t="s">
        <v>63</v>
      </c>
      <c r="U32" s="91">
        <f>R3</f>
        <v>42592</v>
      </c>
      <c r="Y32" s="93"/>
      <c r="Z32" s="93"/>
    </row>
    <row r="33" spans="17:26" ht="15" customHeight="1" x14ac:dyDescent="0.25">
      <c r="Q33" s="89"/>
      <c r="R33" s="89"/>
      <c r="T33" s="85" t="s">
        <v>61</v>
      </c>
      <c r="U33" s="92" t="str">
        <f>T3</f>
        <v>Mustafa UZUN</v>
      </c>
      <c r="Y33" s="93"/>
      <c r="Z33" s="93"/>
    </row>
    <row r="34" spans="17:26" ht="15" customHeight="1" x14ac:dyDescent="0.25">
      <c r="Q34" s="89"/>
      <c r="R34" s="89"/>
    </row>
    <row r="35" spans="17:26" ht="15" customHeight="1" x14ac:dyDescent="0.25">
      <c r="Q35" s="89"/>
      <c r="R35" s="89"/>
      <c r="T35" s="100"/>
    </row>
    <row r="36" spans="17:26" ht="15" customHeight="1" x14ac:dyDescent="0.25">
      <c r="Q36" s="89"/>
      <c r="R36" s="89"/>
    </row>
    <row r="37" spans="17:26" x14ac:dyDescent="0.25">
      <c r="Q37" s="89"/>
      <c r="R37" s="89"/>
      <c r="T37" s="100"/>
    </row>
    <row r="38" spans="17:26" ht="15" customHeight="1" x14ac:dyDescent="0.25">
      <c r="Q38" s="89"/>
      <c r="R38" s="89"/>
    </row>
    <row r="39" spans="17:26" x14ac:dyDescent="0.25">
      <c r="Q39" s="89"/>
      <c r="R39" s="89"/>
      <c r="T39" s="89"/>
      <c r="U39" s="89"/>
    </row>
    <row r="40" spans="17:26" ht="15" customHeight="1" x14ac:dyDescent="0.25">
      <c r="Q40" s="89"/>
      <c r="R40" s="89"/>
      <c r="T40" s="89"/>
      <c r="U40" s="89"/>
    </row>
    <row r="41" spans="17:26" ht="15" customHeight="1" x14ac:dyDescent="0.25">
      <c r="Q41" s="89"/>
      <c r="R41" s="89"/>
      <c r="T41" s="89"/>
      <c r="U41" s="89"/>
    </row>
    <row r="42" spans="17:26" ht="15" customHeight="1" x14ac:dyDescent="0.25">
      <c r="Q42" s="89"/>
      <c r="R42" s="89"/>
      <c r="T42" s="89"/>
      <c r="U42" s="89"/>
    </row>
    <row r="43" spans="17:26" ht="15" customHeight="1" x14ac:dyDescent="0.25">
      <c r="Q43" s="89"/>
      <c r="R43" s="89"/>
      <c r="T43" s="89"/>
      <c r="U43" s="89"/>
    </row>
    <row r="44" spans="17:26" ht="15" customHeight="1" x14ac:dyDescent="0.25">
      <c r="Q44" s="89"/>
      <c r="R44" s="89"/>
      <c r="T44" s="89"/>
      <c r="U44" s="89"/>
    </row>
    <row r="45" spans="17:26" ht="15" customHeight="1" x14ac:dyDescent="0.25">
      <c r="Q45" s="89"/>
      <c r="R45" s="89"/>
      <c r="T45" s="89"/>
      <c r="U45" s="89"/>
    </row>
    <row r="46" spans="17:26" ht="15" customHeight="1" x14ac:dyDescent="0.25">
      <c r="Q46" s="89"/>
      <c r="R46" s="89"/>
      <c r="T46" s="89"/>
      <c r="U46" s="89"/>
    </row>
    <row r="47" spans="17:26" ht="15" customHeight="1" x14ac:dyDescent="0.25">
      <c r="Q47" s="89"/>
      <c r="R47" s="89"/>
      <c r="T47" s="89"/>
      <c r="U47" s="89"/>
    </row>
    <row r="48" spans="17:26" ht="15" customHeight="1" x14ac:dyDescent="0.25">
      <c r="Q48" s="89"/>
      <c r="R48" s="89"/>
      <c r="T48" s="89"/>
      <c r="U48" s="89"/>
    </row>
    <row r="49" spans="17:21" ht="15" customHeight="1" x14ac:dyDescent="0.25">
      <c r="Q49" s="89"/>
      <c r="R49" s="89"/>
      <c r="T49" s="89"/>
      <c r="U49" s="89"/>
    </row>
    <row r="50" spans="17:21" ht="15" customHeight="1" x14ac:dyDescent="0.25">
      <c r="Q50" s="89"/>
      <c r="R50" s="89"/>
      <c r="T50" s="89"/>
      <c r="U50" s="89"/>
    </row>
    <row r="51" spans="17:21" ht="15" customHeight="1" x14ac:dyDescent="0.25">
      <c r="Q51" s="89"/>
      <c r="R51" s="89"/>
      <c r="T51" s="89"/>
      <c r="U51" s="89"/>
    </row>
    <row r="52" spans="17:21" ht="15" customHeight="1" x14ac:dyDescent="0.25">
      <c r="Q52" s="89"/>
      <c r="R52" s="89"/>
      <c r="T52" s="89"/>
      <c r="U52" s="89"/>
    </row>
    <row r="53" spans="17:21" ht="15" customHeight="1" x14ac:dyDescent="0.25">
      <c r="Q53" s="89"/>
      <c r="R53" s="89"/>
      <c r="T53" s="89"/>
      <c r="U53" s="89"/>
    </row>
    <row r="54" spans="17:21" ht="15" customHeight="1" x14ac:dyDescent="0.25">
      <c r="Q54" s="89"/>
      <c r="R54" s="89"/>
      <c r="T54" s="89"/>
      <c r="U54" s="89"/>
    </row>
    <row r="55" spans="17:21" ht="15" customHeight="1" x14ac:dyDescent="0.25">
      <c r="Q55" s="89"/>
      <c r="R55" s="89"/>
      <c r="T55" s="89"/>
      <c r="U55" s="89"/>
    </row>
    <row r="56" spans="17:21" ht="15" customHeight="1" x14ac:dyDescent="0.25">
      <c r="Q56" s="89"/>
      <c r="R56" s="89"/>
      <c r="T56" s="89"/>
      <c r="U56" s="89"/>
    </row>
    <row r="57" spans="17:21" ht="15" customHeight="1" x14ac:dyDescent="0.25">
      <c r="Q57" s="89"/>
      <c r="R57" s="89"/>
      <c r="T57" s="89"/>
      <c r="U57" s="89"/>
    </row>
    <row r="58" spans="17:21" ht="15" customHeight="1" x14ac:dyDescent="0.25">
      <c r="Q58" s="89"/>
      <c r="R58" s="89"/>
      <c r="T58" s="89"/>
      <c r="U58" s="89"/>
    </row>
    <row r="59" spans="17:21" ht="15" customHeight="1" x14ac:dyDescent="0.25">
      <c r="Q59" s="89"/>
      <c r="R59" s="89"/>
      <c r="T59" s="89"/>
      <c r="U59" s="89"/>
    </row>
    <row r="60" spans="17:21" ht="15" customHeight="1" x14ac:dyDescent="0.25">
      <c r="Q60" s="89"/>
      <c r="R60" s="89"/>
      <c r="T60" s="89"/>
      <c r="U60" s="89"/>
    </row>
    <row r="61" spans="17:21" ht="15" customHeight="1" x14ac:dyDescent="0.25">
      <c r="Q61" s="89"/>
      <c r="R61" s="89"/>
      <c r="T61" s="89"/>
      <c r="U61" s="89"/>
    </row>
    <row r="62" spans="17:21" ht="15" customHeight="1" x14ac:dyDescent="0.25">
      <c r="Q62" s="89"/>
      <c r="R62" s="89"/>
      <c r="T62" s="89"/>
      <c r="U62" s="89"/>
    </row>
    <row r="63" spans="17:21" ht="15" customHeight="1" x14ac:dyDescent="0.25">
      <c r="Q63" s="89"/>
      <c r="R63" s="89"/>
      <c r="T63" s="89"/>
      <c r="U63" s="89"/>
    </row>
    <row r="64" spans="17:21" x14ac:dyDescent="0.25">
      <c r="Q64" s="89"/>
      <c r="R64" s="89"/>
      <c r="T64" s="89"/>
      <c r="U64" s="89"/>
    </row>
    <row r="65" spans="17:21" ht="15" customHeight="1" x14ac:dyDescent="0.25">
      <c r="Q65" s="89"/>
      <c r="R65" s="89"/>
      <c r="T65" s="89"/>
      <c r="U65" s="89"/>
    </row>
    <row r="66" spans="17:21" x14ac:dyDescent="0.25">
      <c r="Q66" s="89"/>
      <c r="R66" s="89"/>
      <c r="T66" s="89"/>
      <c r="U66" s="89"/>
    </row>
    <row r="67" spans="17:21" ht="15" customHeight="1" x14ac:dyDescent="0.25">
      <c r="Q67" s="89"/>
      <c r="R67" s="89"/>
      <c r="T67" s="89"/>
      <c r="U67" s="89"/>
    </row>
    <row r="68" spans="17:21" ht="15" customHeight="1" x14ac:dyDescent="0.25">
      <c r="Q68" s="89"/>
      <c r="R68" s="89"/>
      <c r="T68" s="89"/>
      <c r="U68" s="89"/>
    </row>
    <row r="69" spans="17:21" ht="15" customHeight="1" x14ac:dyDescent="0.25">
      <c r="Q69" s="89"/>
      <c r="R69" s="89"/>
      <c r="T69" s="89"/>
      <c r="U69" s="89"/>
    </row>
    <row r="70" spans="17:21" ht="15" customHeight="1" x14ac:dyDescent="0.25">
      <c r="Q70" s="89"/>
      <c r="R70" s="89"/>
      <c r="T70" s="89"/>
      <c r="U70" s="89"/>
    </row>
    <row r="71" spans="17:21" ht="15" customHeight="1" x14ac:dyDescent="0.25">
      <c r="Q71" s="89"/>
      <c r="R71" s="89"/>
      <c r="T71" s="89"/>
      <c r="U71" s="89"/>
    </row>
    <row r="72" spans="17:21" ht="15" customHeight="1" x14ac:dyDescent="0.25">
      <c r="Q72" s="89"/>
      <c r="R72" s="89"/>
      <c r="T72" s="89"/>
      <c r="U72" s="89"/>
    </row>
    <row r="73" spans="17:21" ht="15" customHeight="1" x14ac:dyDescent="0.25">
      <c r="Q73" s="89"/>
      <c r="R73" s="89"/>
      <c r="T73" s="89"/>
      <c r="U73" s="89"/>
    </row>
    <row r="74" spans="17:21" ht="15" customHeight="1" x14ac:dyDescent="0.25">
      <c r="Q74" s="89"/>
      <c r="R74" s="89"/>
      <c r="T74" s="89"/>
      <c r="U74" s="89"/>
    </row>
    <row r="75" spans="17:21" ht="15" customHeight="1" x14ac:dyDescent="0.25">
      <c r="Q75" s="89"/>
      <c r="R75" s="89"/>
      <c r="T75" s="89"/>
      <c r="U75" s="89"/>
    </row>
    <row r="76" spans="17:21" ht="15" customHeight="1" x14ac:dyDescent="0.25">
      <c r="Q76" s="89"/>
      <c r="R76" s="89"/>
      <c r="T76" s="89"/>
      <c r="U76" s="89"/>
    </row>
    <row r="77" spans="17:21" ht="15" customHeight="1" x14ac:dyDescent="0.25">
      <c r="Q77" s="89"/>
      <c r="R77" s="89"/>
      <c r="T77" s="89"/>
      <c r="U77" s="89"/>
    </row>
    <row r="78" spans="17:21" ht="15" customHeight="1" x14ac:dyDescent="0.25">
      <c r="Q78" s="89"/>
      <c r="R78" s="89"/>
      <c r="T78" s="89"/>
      <c r="U78" s="89"/>
    </row>
    <row r="79" spans="17:21" ht="15" customHeight="1" x14ac:dyDescent="0.25">
      <c r="Q79" s="89"/>
      <c r="R79" s="89"/>
      <c r="T79" s="89"/>
      <c r="U79" s="89"/>
    </row>
    <row r="80" spans="17:21" ht="15" customHeight="1" x14ac:dyDescent="0.25">
      <c r="Q80" s="89"/>
      <c r="R80" s="89"/>
      <c r="T80" s="89"/>
      <c r="U80" s="89"/>
    </row>
    <row r="81" spans="17:21" ht="15" customHeight="1" x14ac:dyDescent="0.25">
      <c r="Q81" s="89"/>
      <c r="R81" s="89"/>
      <c r="T81" s="89"/>
      <c r="U81" s="89"/>
    </row>
    <row r="82" spans="17:21" ht="15" customHeight="1" x14ac:dyDescent="0.25">
      <c r="Q82" s="89"/>
      <c r="R82" s="89"/>
      <c r="T82" s="89"/>
      <c r="U82" s="89"/>
    </row>
    <row r="83" spans="17:21" ht="15" customHeight="1" x14ac:dyDescent="0.25">
      <c r="Q83" s="89"/>
      <c r="R83" s="89"/>
      <c r="T83" s="89"/>
      <c r="U83" s="89"/>
    </row>
    <row r="84" spans="17:21" ht="15" customHeight="1" x14ac:dyDescent="0.25">
      <c r="Q84" s="89"/>
      <c r="R84" s="89"/>
      <c r="T84" s="89"/>
      <c r="U84" s="89"/>
    </row>
    <row r="85" spans="17:21" ht="15" customHeight="1" x14ac:dyDescent="0.25">
      <c r="Q85" s="89"/>
      <c r="R85" s="89"/>
      <c r="T85" s="89"/>
      <c r="U85" s="89"/>
    </row>
    <row r="86" spans="17:21" ht="15" customHeight="1" x14ac:dyDescent="0.25">
      <c r="Q86" s="89"/>
      <c r="R86" s="89"/>
      <c r="T86" s="89"/>
      <c r="U86" s="89"/>
    </row>
    <row r="87" spans="17:21" ht="15" customHeight="1" x14ac:dyDescent="0.25">
      <c r="Q87" s="89"/>
      <c r="R87" s="89"/>
      <c r="T87" s="89"/>
      <c r="U87" s="89"/>
    </row>
    <row r="88" spans="17:21" ht="15" customHeight="1" x14ac:dyDescent="0.25">
      <c r="Q88" s="89"/>
      <c r="R88" s="89"/>
      <c r="T88" s="89"/>
      <c r="U88" s="89"/>
    </row>
    <row r="89" spans="17:21" ht="15" customHeight="1" x14ac:dyDescent="0.25">
      <c r="Q89" s="89"/>
      <c r="R89" s="89"/>
      <c r="T89" s="89"/>
      <c r="U89" s="89"/>
    </row>
    <row r="90" spans="17:21" ht="15" customHeight="1" x14ac:dyDescent="0.25">
      <c r="Q90" s="89"/>
      <c r="R90" s="89"/>
      <c r="T90" s="89"/>
      <c r="U90" s="89"/>
    </row>
    <row r="91" spans="17:21" x14ac:dyDescent="0.25">
      <c r="Q91" s="89"/>
      <c r="R91" s="89"/>
      <c r="T91" s="89"/>
      <c r="U91" s="89"/>
    </row>
    <row r="92" spans="17:21" ht="15" customHeight="1" x14ac:dyDescent="0.25">
      <c r="Q92" s="89"/>
      <c r="R92" s="89"/>
      <c r="T92" s="89"/>
      <c r="U92" s="89"/>
    </row>
    <row r="93" spans="17:21" x14ac:dyDescent="0.25">
      <c r="T93" s="89"/>
      <c r="U93" s="89"/>
    </row>
    <row r="94" spans="17:21" ht="15" customHeight="1" x14ac:dyDescent="0.25">
      <c r="T94" s="89"/>
      <c r="U94" s="89"/>
    </row>
    <row r="95" spans="17:21" ht="15" customHeight="1" x14ac:dyDescent="0.25">
      <c r="T95" s="89"/>
      <c r="U95" s="89"/>
    </row>
    <row r="96" spans="17:21" ht="15" customHeight="1" x14ac:dyDescent="0.25">
      <c r="T96" s="89"/>
      <c r="U96" s="89"/>
    </row>
    <row r="97" spans="20:21" ht="15" customHeight="1" x14ac:dyDescent="0.25">
      <c r="T97" s="89"/>
      <c r="U97" s="89"/>
    </row>
    <row r="98" spans="20:21" ht="15" customHeight="1" x14ac:dyDescent="0.25">
      <c r="T98" s="89"/>
      <c r="U98" s="89"/>
    </row>
    <row r="99" spans="20:21" ht="15" customHeight="1" x14ac:dyDescent="0.25">
      <c r="T99" s="89"/>
      <c r="U99" s="89"/>
    </row>
    <row r="100" spans="20:21" ht="15" customHeight="1" x14ac:dyDescent="0.25">
      <c r="T100" s="89"/>
      <c r="U100" s="89"/>
    </row>
    <row r="101" spans="20:21" ht="15" customHeight="1" x14ac:dyDescent="0.25">
      <c r="T101" s="89"/>
      <c r="U101" s="89"/>
    </row>
    <row r="102" spans="20:21" ht="15" customHeight="1" x14ac:dyDescent="0.25"/>
    <row r="103" spans="20:21" ht="15" customHeight="1" x14ac:dyDescent="0.25"/>
    <row r="104" spans="20:21" ht="15" customHeight="1" x14ac:dyDescent="0.25"/>
    <row r="105" spans="20:21" ht="15" customHeight="1" x14ac:dyDescent="0.25"/>
    <row r="106" spans="20:21" ht="15" customHeight="1" x14ac:dyDescent="0.25"/>
    <row r="107" spans="20:21" ht="15" customHeight="1" x14ac:dyDescent="0.25"/>
    <row r="108" spans="20:21" ht="15" customHeight="1" x14ac:dyDescent="0.25"/>
    <row r="109" spans="20:21" ht="15" customHeight="1" x14ac:dyDescent="0.25"/>
    <row r="110" spans="20:21" ht="15" customHeight="1" x14ac:dyDescent="0.25"/>
    <row r="111" spans="20:21" ht="15" customHeight="1" x14ac:dyDescent="0.25"/>
    <row r="112" spans="20:21" ht="15" customHeight="1" x14ac:dyDescent="0.25"/>
    <row r="113" ht="15" customHeight="1" x14ac:dyDescent="0.25"/>
    <row r="114" ht="15" customHeight="1" x14ac:dyDescent="0.25"/>
    <row r="115" ht="15" customHeight="1" x14ac:dyDescent="0.25"/>
    <row r="116" ht="15" customHeight="1" x14ac:dyDescent="0.25"/>
    <row r="117" ht="15" customHeight="1" x14ac:dyDescent="0.25"/>
    <row r="119"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6"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sheetProtection algorithmName="SHA-512" hashValue="tNSV7MPIK3p6N4OE2pNkOEhej8igA/yCWjC4h19NuVZs6A4Lf6FV5bEUuINP1Q/nqyJNwkP6rOGyALKDyr+DJw==" saltValue="5ycGvcL/WB+YRCTy36I/KQ==" spinCount="100000" sheet="1" objects="1" scenarios="1"/>
  <protectedRanges>
    <protectedRange sqref="L10:N28" name="Aralık4"/>
    <protectedRange sqref="Z3:AC30" name="Aralık6"/>
    <protectedRange sqref="K3:L6" name="Aralık1"/>
    <protectedRange sqref="N3:O6" name="Aralık2"/>
    <protectedRange sqref="Q3:T3 S4:S6" name="Aralık3"/>
    <protectedRange sqref="P10:S10" name="Aralık5"/>
  </protectedRanges>
  <mergeCells count="3">
    <mergeCell ref="J7:N7"/>
    <mergeCell ref="Q4:R7"/>
    <mergeCell ref="T9:U9"/>
  </mergeCells>
  <dataValidations count="3">
    <dataValidation type="list" allowBlank="1" showInputMessage="1" showErrorMessage="1" sqref="K3:K6">
      <formula1>$B$2:$E$2</formula1>
    </dataValidation>
    <dataValidation type="list" allowBlank="1" showInputMessage="1" showErrorMessage="1" sqref="L4:L6">
      <formula1>$A$3:$A$6</formula1>
    </dataValidation>
    <dataValidation type="list" errorStyle="information" allowBlank="1" showInputMessage="1" showErrorMessage="1" sqref="L3">
      <formula1>$A$3:$A$6</formula1>
    </dataValidation>
  </dataValidation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ABLOSİL">
                <anchor moveWithCells="1">
                  <from>
                    <xdr:col>14</xdr:col>
                    <xdr:colOff>0</xdr:colOff>
                    <xdr:row>8</xdr:row>
                    <xdr:rowOff>19050</xdr:rowOff>
                  </from>
                  <to>
                    <xdr:col>14</xdr:col>
                    <xdr:colOff>990600</xdr:colOff>
                    <xdr:row>8</xdr:row>
                    <xdr:rowOff>542925</xdr:rowOff>
                  </to>
                </anchor>
              </controlPr>
            </control>
          </mc:Choice>
        </mc:AlternateContent>
        <mc:AlternateContent xmlns:mc="http://schemas.openxmlformats.org/markup-compatibility/2006">
          <mc:Choice Requires="x14">
            <control shapeId="1026" r:id="rId5" name="Button 2">
              <controlPr defaultSize="0" print="0" autoFill="0" autoPict="0" macro="[0]!RAPORYAZDIR">
                <anchor moveWithCells="1">
                  <from>
                    <xdr:col>19</xdr:col>
                    <xdr:colOff>57150</xdr:colOff>
                    <xdr:row>4</xdr:row>
                    <xdr:rowOff>114300</xdr:rowOff>
                  </from>
                  <to>
                    <xdr:col>19</xdr:col>
                    <xdr:colOff>1657350</xdr:colOff>
                    <xdr:row>7</xdr:row>
                    <xdr:rowOff>123825</xdr:rowOff>
                  </to>
                </anchor>
              </controlPr>
            </control>
          </mc:Choice>
        </mc:AlternateContent>
        <mc:AlternateContent xmlns:mc="http://schemas.openxmlformats.org/markup-compatibility/2006">
          <mc:Choice Requires="x14">
            <control shapeId="1027" r:id="rId6" name="Button 3">
              <controlPr defaultSize="0" print="0" autoFill="0" autoPict="0" macro="[0]!TABLOKAYDET">
                <anchor moveWithCells="1">
                  <from>
                    <xdr:col>19</xdr:col>
                    <xdr:colOff>2152650</xdr:colOff>
                    <xdr:row>4</xdr:row>
                    <xdr:rowOff>133350</xdr:rowOff>
                  </from>
                  <to>
                    <xdr:col>20</xdr:col>
                    <xdr:colOff>657225</xdr:colOff>
                    <xdr:row>7</xdr:row>
                    <xdr:rowOff>85725</xdr:rowOff>
                  </to>
                </anchor>
              </controlPr>
            </control>
          </mc:Choice>
        </mc:AlternateContent>
        <mc:AlternateContent xmlns:mc="http://schemas.openxmlformats.org/markup-compatibility/2006">
          <mc:Choice Requires="x14">
            <control shapeId="1028" r:id="rId7" name="Button 4">
              <controlPr defaultSize="0" print="0" autoFill="0" autoPict="0" macro="[0]!ÜRÜNTABLOSİL">
                <anchor moveWithCells="1">
                  <from>
                    <xdr:col>25</xdr:col>
                    <xdr:colOff>57150</xdr:colOff>
                    <xdr:row>0</xdr:row>
                    <xdr:rowOff>66675</xdr:rowOff>
                  </from>
                  <to>
                    <xdr:col>25</xdr:col>
                    <xdr:colOff>942975</xdr:colOff>
                    <xdr:row>1</xdr:row>
                    <xdr:rowOff>342900</xdr:rowOff>
                  </to>
                </anchor>
              </controlPr>
            </control>
          </mc:Choice>
        </mc:AlternateContent>
      </controls>
    </mc:Choice>
  </mc:AlternateContent>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K25"/>
  <sheetViews>
    <sheetView zoomScale="88" zoomScaleNormal="88" workbookViewId="0">
      <selection activeCell="D3" sqref="D3"/>
    </sheetView>
  </sheetViews>
  <sheetFormatPr defaultRowHeight="15" x14ac:dyDescent="0.25"/>
  <cols>
    <col min="1" max="1" width="20.42578125" style="6" customWidth="1"/>
    <col min="2" max="2" width="23.5703125" style="4" customWidth="1"/>
    <col min="3" max="3" width="22" customWidth="1"/>
    <col min="4" max="4" width="22.5703125" customWidth="1"/>
    <col min="5" max="5" width="21.42578125" customWidth="1"/>
    <col min="6" max="6" width="18.140625" customWidth="1"/>
    <col min="7" max="7" width="16.28515625" customWidth="1"/>
    <col min="8" max="8" width="13" customWidth="1"/>
    <col min="9" max="9" width="14.140625" customWidth="1"/>
    <col min="10" max="11" width="13.42578125" customWidth="1"/>
  </cols>
  <sheetData>
    <row r="1" spans="1:11" s="1" customFormat="1" x14ac:dyDescent="0.25">
      <c r="A1" s="6"/>
    </row>
    <row r="2" spans="1:11" ht="76.5" customHeight="1" x14ac:dyDescent="0.25">
      <c r="A2" s="17" t="s">
        <v>25</v>
      </c>
      <c r="B2" s="18" t="s">
        <v>0</v>
      </c>
      <c r="C2" s="16" t="s">
        <v>28</v>
      </c>
      <c r="D2" s="16" t="s">
        <v>40</v>
      </c>
      <c r="E2" s="8" t="s">
        <v>41</v>
      </c>
      <c r="F2" s="8" t="s">
        <v>42</v>
      </c>
      <c r="G2" s="8" t="s">
        <v>44</v>
      </c>
      <c r="H2" s="8" t="s">
        <v>45</v>
      </c>
      <c r="I2" s="8" t="s">
        <v>57</v>
      </c>
      <c r="J2" s="8" t="s">
        <v>58</v>
      </c>
      <c r="K2" s="8" t="s">
        <v>59</v>
      </c>
    </row>
    <row r="3" spans="1:11" ht="15" customHeight="1" x14ac:dyDescent="0.25">
      <c r="A3" s="7" t="s">
        <v>3</v>
      </c>
      <c r="B3" s="3" t="s">
        <v>32</v>
      </c>
      <c r="C3" s="9">
        <v>500</v>
      </c>
      <c r="D3" s="9">
        <f>Tablo2[[#This Row],[MERA YÖNETMELİĞİNE GÖRE CANLI AĞIRLIK (KG)]]*0.1</f>
        <v>50</v>
      </c>
      <c r="E3" s="9">
        <f>Tablo2[[#This Row],[MERA YÖNETMELİĞİNE GÖRE YAŞ OT TÜKETİMİ (KG/BAŞ/GÜN)]]*'MERA VERİ GİRİŞİ'!L10*'MERA VERİ GİRİŞİ'!M10/1000</f>
        <v>300</v>
      </c>
      <c r="F3" s="9">
        <f>SUM(Tablo2[MERA YÖNETMELİĞİNE TOPLAM GÖRE YAŞ OT TÜKETİMİ2(TON)])</f>
        <v>8460</v>
      </c>
      <c r="G3" s="20">
        <f>(POWER(Tablo2[[#This Row],[MERA YÖNETMELİĞİNE GÖRE CANLI AĞIRLIK (KG)]],3/4))/POWER(500,3/4)</f>
        <v>1</v>
      </c>
      <c r="H3" s="24">
        <f>Tablo2[[#This Row],[BBHB CİNSİNDEN BİRİM HAYVAN DEĞERLERİ]]*'MERA VERİ GİRİŞİ'!L10</f>
        <v>50</v>
      </c>
      <c r="I3" s="22">
        <f>Tablo2[[#This Row],[MERA YÖNETMELİĞİNE GÖRE YAŞ OT TÜKETİMİ (KG/BAŞ/GÜN)]]*'MERA VERİ GİRİŞİ'!N10*'MERA VERİ GİRİŞİ'!L10</f>
        <v>150000</v>
      </c>
      <c r="J3" s="27">
        <f>365-'MERA VERİ GİRİŞİ'!M10-'MERA VERİ GİRİŞİ'!N10</f>
        <v>185</v>
      </c>
      <c r="K3" s="10">
        <f>(Tablo2[[#This Row],[MERA YÖNETMELİĞİNE GÖRE YAŞ OT TÜKETİMİ (KG/BAŞ/GÜN)]]/4)*(Tablo2[[#This Row],[AHIR BAKIM SÜRESİ]])*'MERA VERİ GİRİŞİ'!L10</f>
        <v>115625</v>
      </c>
    </row>
    <row r="4" spans="1:11" ht="15" customHeight="1" x14ac:dyDescent="0.25">
      <c r="A4" s="7" t="s">
        <v>3</v>
      </c>
      <c r="B4" s="3" t="s">
        <v>31</v>
      </c>
      <c r="C4" s="9">
        <f>C3*0.6</f>
        <v>300</v>
      </c>
      <c r="D4" s="9">
        <f>Tablo2[[#This Row],[MERA YÖNETMELİĞİNE GÖRE CANLI AĞIRLIK (KG)]]*0.1</f>
        <v>30</v>
      </c>
      <c r="E4" s="9">
        <f>Tablo2[[#This Row],[MERA YÖNETMELİĞİNE GÖRE YAŞ OT TÜKETİMİ (KG/BAŞ/GÜN)]]*'MERA VERİ GİRİŞİ'!L11*'MERA VERİ GİRİŞİ'!M11/1000</f>
        <v>72</v>
      </c>
      <c r="F4" s="9"/>
      <c r="G4" s="20">
        <v>0.6</v>
      </c>
      <c r="H4" s="25">
        <f>Tablo2[[#This Row],[BBHB CİNSİNDEN BİRİM HAYVAN DEĞERLERİ]]*'MERA VERİ GİRİŞİ'!L11</f>
        <v>12</v>
      </c>
      <c r="I4" s="21">
        <f>Tablo2[[#This Row],[MERA YÖNETMELİĞİNE GÖRE YAŞ OT TÜKETİMİ (KG/BAŞ/GÜN)]]*'MERA VERİ GİRİŞİ'!N11*'MERA VERİ GİRİŞİ'!L11</f>
        <v>36000</v>
      </c>
      <c r="J4" s="19">
        <f>365-'MERA VERİ GİRİŞİ'!M11-'MERA VERİ GİRİŞİ'!N11</f>
        <v>185</v>
      </c>
      <c r="K4" s="10">
        <f>(Tablo2[[#This Row],[MERA YÖNETMELİĞİNE GÖRE YAŞ OT TÜKETİMİ (KG/BAŞ/GÜN)]]/4)*(Tablo2[[#This Row],[AHIR BAKIM SÜRESİ]])*'MERA VERİ GİRİŞİ'!L11</f>
        <v>27750</v>
      </c>
    </row>
    <row r="5" spans="1:11" ht="15" customHeight="1" x14ac:dyDescent="0.25">
      <c r="A5" s="7" t="s">
        <v>3</v>
      </c>
      <c r="B5" s="3" t="s">
        <v>30</v>
      </c>
      <c r="C5" s="9">
        <f>C3*1.5</f>
        <v>750</v>
      </c>
      <c r="D5" s="9">
        <f>Tablo2[[#This Row],[MERA YÖNETMELİĞİNE GÖRE CANLI AĞIRLIK (KG)]]*0.1</f>
        <v>75</v>
      </c>
      <c r="E5" s="9">
        <f>Tablo2[[#This Row],[MERA YÖNETMELİĞİNE GÖRE YAŞ OT TÜKETİMİ (KG/BAŞ/GÜN)]]*'MERA VERİ GİRİŞİ'!L12*'MERA VERİ GİRİŞİ'!M12/1000</f>
        <v>36</v>
      </c>
      <c r="F5" s="9"/>
      <c r="G5" s="20">
        <v>1.5</v>
      </c>
      <c r="H5" s="25">
        <f>Tablo2[[#This Row],[BBHB CİNSİNDEN BİRİM HAYVAN DEĞERLERİ]]*'MERA VERİ GİRİŞİ'!L12</f>
        <v>6</v>
      </c>
      <c r="I5" s="21">
        <f>Tablo2[[#This Row],[MERA YÖNETMELİĞİNE GÖRE YAŞ OT TÜKETİMİ (KG/BAŞ/GÜN)]]*'MERA VERİ GİRİŞİ'!N12*'MERA VERİ GİRİŞİ'!L12</f>
        <v>18000</v>
      </c>
      <c r="J5" s="19">
        <f>365-'MERA VERİ GİRİŞİ'!M12-'MERA VERİ GİRİŞİ'!N12</f>
        <v>185</v>
      </c>
      <c r="K5" s="10">
        <f>(Tablo2[[#This Row],[MERA YÖNETMELİĞİNE GÖRE YAŞ OT TÜKETİMİ (KG/BAŞ/GÜN)]]/4)*(Tablo2[[#This Row],[AHIR BAKIM SÜRESİ]])*'MERA VERİ GİRİŞİ'!L12</f>
        <v>13875</v>
      </c>
    </row>
    <row r="6" spans="1:11" x14ac:dyDescent="0.25">
      <c r="A6" s="7" t="s">
        <v>4</v>
      </c>
      <c r="B6" s="3" t="s">
        <v>32</v>
      </c>
      <c r="C6" s="9">
        <f>C3*0.75</f>
        <v>375</v>
      </c>
      <c r="D6" s="9">
        <f>Tablo2[[#This Row],[MERA YÖNETMELİĞİNE GÖRE CANLI AĞIRLIK (KG)]]*0.1</f>
        <v>37.5</v>
      </c>
      <c r="E6" s="9">
        <f>Tablo2[[#This Row],[MERA YÖNETMELİĞİNE GÖRE YAŞ OT TÜKETİMİ (KG/BAŞ/GÜN)]]*'MERA VERİ GİRİŞİ'!L13*'MERA VERİ GİRİŞİ'!M13/1000</f>
        <v>2643.75</v>
      </c>
      <c r="F6" s="9"/>
      <c r="G6" s="20">
        <v>0.75</v>
      </c>
      <c r="H6" s="25">
        <f>Tablo2[[#This Row],[BBHB CİNSİNDEN BİRİM HAYVAN DEĞERLERİ]]*'MERA VERİ GİRİŞİ'!L13</f>
        <v>352.5</v>
      </c>
      <c r="I6" s="21">
        <f>Tablo2[[#This Row],[MERA YÖNETMELİĞİNE GÖRE YAŞ OT TÜKETİMİ (KG/BAŞ/GÜN)]]*'MERA VERİ GİRİŞİ'!N13*'MERA VERİ GİRİŞİ'!L13</f>
        <v>881250</v>
      </c>
      <c r="J6" s="19">
        <f>365-'MERA VERİ GİRİŞİ'!M13-'MERA VERİ GİRİŞİ'!N13</f>
        <v>165</v>
      </c>
      <c r="K6" s="10">
        <f>(Tablo2[[#This Row],[MERA YÖNETMELİĞİNE GÖRE YAŞ OT TÜKETİMİ (KG/BAŞ/GÜN)]]/4)*(Tablo2[[#This Row],[AHIR BAKIM SÜRESİ]])*'MERA VERİ GİRİŞİ'!L13</f>
        <v>727031.25</v>
      </c>
    </row>
    <row r="7" spans="1:11" x14ac:dyDescent="0.25">
      <c r="A7" s="7" t="s">
        <v>4</v>
      </c>
      <c r="B7" s="3" t="s">
        <v>31</v>
      </c>
      <c r="C7" s="9">
        <f>C3*0.45</f>
        <v>225</v>
      </c>
      <c r="D7" s="9">
        <f>Tablo2[[#This Row],[MERA YÖNETMELİĞİNE GÖRE CANLI AĞIRLIK (KG)]]*0.1</f>
        <v>22.5</v>
      </c>
      <c r="E7" s="9">
        <f>Tablo2[[#This Row],[MERA YÖNETMELİĞİNE GÖRE YAŞ OT TÜKETİMİ (KG/BAŞ/GÜN)]]*'MERA VERİ GİRİŞİ'!L14*'MERA VERİ GİRİŞİ'!M14/1000</f>
        <v>1427.7750000000015</v>
      </c>
      <c r="F7" s="9"/>
      <c r="G7" s="20">
        <v>0.45</v>
      </c>
      <c r="H7" s="25">
        <f>Tablo2[[#This Row],[BBHB CİNSİNDEN BİRİM HAYVAN DEĞERLERİ]]*'MERA VERİ GİRİŞİ'!L14</f>
        <v>190.3700000000002</v>
      </c>
      <c r="I7" s="21">
        <f>Tablo2[[#This Row],[MERA YÖNETMELİĞİNE GÖRE YAŞ OT TÜKETİMİ (KG/BAŞ/GÜN)]]*'MERA VERİ GİRİŞİ'!N14*'MERA VERİ GİRİŞİ'!L14</f>
        <v>475925.00000000047</v>
      </c>
      <c r="J7" s="19">
        <f>365-'MERA VERİ GİRİŞİ'!M14-'MERA VERİ GİRİŞİ'!N14</f>
        <v>165</v>
      </c>
      <c r="K7" s="10">
        <f>(Tablo2[[#This Row],[MERA YÖNETMELİĞİNE GÖRE YAŞ OT TÜKETİMİ (KG/BAŞ/GÜN)]]/4)*(Tablo2[[#This Row],[AHIR BAKIM SÜRESİ]])*'MERA VERİ GİRİŞİ'!L14</f>
        <v>392638.12500000041</v>
      </c>
    </row>
    <row r="8" spans="1:11" x14ac:dyDescent="0.25">
      <c r="A8" s="7" t="s">
        <v>5</v>
      </c>
      <c r="B8" s="3" t="s">
        <v>32</v>
      </c>
      <c r="C8" s="9">
        <f>C3*0.5</f>
        <v>250</v>
      </c>
      <c r="D8" s="9">
        <f>Tablo2[[#This Row],[MERA YÖNETMELİĞİNE GÖRE CANLI AĞIRLIK (KG)]]*0.1</f>
        <v>25</v>
      </c>
      <c r="E8" s="9">
        <f>Tablo2[[#This Row],[MERA YÖNETMELİĞİNE GÖRE YAŞ OT TÜKETİMİ (KG/BAŞ/GÜN)]]*'MERA VERİ GİRİŞİ'!L15*'MERA VERİ GİRİŞİ'!M15/1000</f>
        <v>1880</v>
      </c>
      <c r="F8" s="9"/>
      <c r="G8" s="20">
        <v>0.5</v>
      </c>
      <c r="H8" s="25">
        <f>Tablo2[[#This Row],[BBHB CİNSİNDEN BİRİM HAYVAN DEĞERLERİ]]*'MERA VERİ GİRİŞİ'!L15</f>
        <v>235</v>
      </c>
      <c r="I8" s="21">
        <f>Tablo2[[#This Row],[MERA YÖNETMELİĞİNE GÖRE YAŞ OT TÜKETİMİ (KG/BAŞ/GÜN)]]*'MERA VERİ GİRİŞİ'!N15*'MERA VERİ GİRİŞİ'!L15</f>
        <v>470000</v>
      </c>
      <c r="J8" s="19">
        <f>365-'MERA VERİ GİRİŞİ'!M15-'MERA VERİ GİRİŞİ'!N15</f>
        <v>165</v>
      </c>
      <c r="K8" s="10">
        <f>(Tablo2[[#This Row],[MERA YÖNETMELİĞİNE GÖRE YAŞ OT TÜKETİMİ (KG/BAŞ/GÜN)]]/4)*(Tablo2[[#This Row],[AHIR BAKIM SÜRESİ]])*'MERA VERİ GİRİŞİ'!L15</f>
        <v>484687.5</v>
      </c>
    </row>
    <row r="9" spans="1:11" x14ac:dyDescent="0.25">
      <c r="A9" s="7" t="s">
        <v>5</v>
      </c>
      <c r="B9" s="3" t="s">
        <v>31</v>
      </c>
      <c r="C9" s="9">
        <f>C3*0.3</f>
        <v>150</v>
      </c>
      <c r="D9" s="9">
        <f>Tablo2[[#This Row],[MERA YÖNETMELİĞİNE GÖRE CANLI AĞIRLIK (KG)]]*0.1</f>
        <v>15</v>
      </c>
      <c r="E9" s="9">
        <f>Tablo2[[#This Row],[MERA YÖNETMELİĞİNE GÖRE YAŞ OT TÜKETİMİ (KG/BAŞ/GÜN)]]*'MERA VERİ GİRİŞİ'!L16*'MERA VERİ GİRİŞİ'!M16/1000</f>
        <v>1022.4</v>
      </c>
      <c r="F9" s="9"/>
      <c r="G9" s="20">
        <v>0.3</v>
      </c>
      <c r="H9" s="25">
        <f>Tablo2[[#This Row],[BBHB CİNSİNDEN BİRİM HAYVAN DEĞERLERİ]]*'MERA VERİ GİRİŞİ'!L16</f>
        <v>127.8</v>
      </c>
      <c r="I9" s="21">
        <f>Tablo2[[#This Row],[MERA YÖNETMELİĞİNE GÖRE YAŞ OT TÜKETİMİ (KG/BAŞ/GÜN)]]*'MERA VERİ GİRİŞİ'!N16*'MERA VERİ GİRİŞİ'!L16</f>
        <v>255600</v>
      </c>
      <c r="J9" s="19">
        <f>365-'MERA VERİ GİRİŞİ'!M16-'MERA VERİ GİRİŞİ'!N16</f>
        <v>165</v>
      </c>
      <c r="K9" s="10">
        <f>(Tablo2[[#This Row],[MERA YÖNETMELİĞİNE GÖRE YAŞ OT TÜKETİMİ (KG/BAŞ/GÜN)]]/4)*(Tablo2[[#This Row],[AHIR BAKIM SÜRESİ]])*'MERA VERİ GİRİŞİ'!L16</f>
        <v>263587.5</v>
      </c>
    </row>
    <row r="10" spans="1:11" x14ac:dyDescent="0.25">
      <c r="A10" s="7" t="s">
        <v>5</v>
      </c>
      <c r="B10" s="5" t="s">
        <v>29</v>
      </c>
      <c r="C10" s="9">
        <f>C3*0.6</f>
        <v>300</v>
      </c>
      <c r="D10" s="9">
        <f>Tablo2[[#This Row],[MERA YÖNETMELİĞİNE GÖRE CANLI AĞIRLIK (KG)]]*0.1</f>
        <v>30</v>
      </c>
      <c r="E10" s="9">
        <f>Tablo2[[#This Row],[MERA YÖNETMELİĞİNE GÖRE YAŞ OT TÜKETİMİ (KG/BAŞ/GÜN)]]*'MERA VERİ GİRİŞİ'!L17*'MERA VERİ GİRİŞİ'!M17/1000</f>
        <v>19.2</v>
      </c>
      <c r="F10" s="9"/>
      <c r="G10" s="20">
        <v>0.6</v>
      </c>
      <c r="H10" s="25">
        <f>Tablo2[[#This Row],[BBHB CİNSİNDEN BİRİM HAYVAN DEĞERLERİ]]*'MERA VERİ GİRİŞİ'!L17</f>
        <v>2.4</v>
      </c>
      <c r="I10" s="21">
        <f>Tablo2[[#This Row],[MERA YÖNETMELİĞİNE GÖRE YAŞ OT TÜKETİMİ (KG/BAŞ/GÜN)]]*'MERA VERİ GİRİŞİ'!N17*'MERA VERİ GİRİŞİ'!L17</f>
        <v>4800</v>
      </c>
      <c r="J10" s="19">
        <f>365-'MERA VERİ GİRİŞİ'!M17-'MERA VERİ GİRİŞİ'!N17</f>
        <v>165</v>
      </c>
      <c r="K10" s="10">
        <f>(Tablo2[[#This Row],[MERA YÖNETMELİĞİNE GÖRE YAŞ OT TÜKETİMİ (KG/BAŞ/GÜN)]]/4)*(Tablo2[[#This Row],[AHIR BAKIM SÜRESİ]])*'MERA VERİ GİRİŞİ'!L17</f>
        <v>4950</v>
      </c>
    </row>
    <row r="11" spans="1:11" x14ac:dyDescent="0.25">
      <c r="A11" s="7" t="s">
        <v>6</v>
      </c>
      <c r="B11" s="5" t="s">
        <v>23</v>
      </c>
      <c r="C11" s="9">
        <f>C3*0.75</f>
        <v>375</v>
      </c>
      <c r="D11" s="9">
        <f>Tablo2[[#This Row],[MERA YÖNETMELİĞİNE GÖRE CANLI AĞIRLIK (KG)]]*0.1</f>
        <v>37.5</v>
      </c>
      <c r="E11" s="9">
        <f>Tablo2[[#This Row],[MERA YÖNETMELİĞİNE GÖRE YAŞ OT TÜKETİMİ (KG/BAŞ/GÜN)]]*'MERA VERİ GİRİŞİ'!L18*'MERA VERİ GİRİŞİ'!M18/1000</f>
        <v>84.375</v>
      </c>
      <c r="F11" s="9"/>
      <c r="G11" s="20">
        <v>0.75</v>
      </c>
      <c r="H11" s="25">
        <f>Tablo2[[#This Row],[BBHB CİNSİNDEN BİRİM HAYVAN DEĞERLERİ]]*'MERA VERİ GİRİŞİ'!L18</f>
        <v>11.25</v>
      </c>
      <c r="I11" s="21">
        <f>Tablo2[[#This Row],[MERA YÖNETMELİĞİNE GÖRE YAŞ OT TÜKETİMİ (KG/BAŞ/GÜN)]]*'MERA VERİ GİRİŞİ'!N18*'MERA VERİ GİRİŞİ'!L18</f>
        <v>22500</v>
      </c>
      <c r="J11" s="19">
        <f>365-'MERA VERİ GİRİŞİ'!M18-'MERA VERİ GİRİŞİ'!N18</f>
        <v>175</v>
      </c>
      <c r="K11" s="10">
        <f>(Tablo2[[#This Row],[MERA YÖNETMELİĞİNE GÖRE YAŞ OT TÜKETİMİ (KG/BAŞ/GÜN)]]/4)*(Tablo2[[#This Row],[AHIR BAKIM SÜRESİ]])*'MERA VERİ GİRİŞİ'!L18</f>
        <v>24609.375</v>
      </c>
    </row>
    <row r="12" spans="1:11" x14ac:dyDescent="0.25">
      <c r="A12" s="7" t="s">
        <v>6</v>
      </c>
      <c r="B12" s="5" t="s">
        <v>24</v>
      </c>
      <c r="C12" s="9">
        <f>C3*0.9</f>
        <v>450</v>
      </c>
      <c r="D12" s="9">
        <f>Tablo2[[#This Row],[MERA YÖNETMELİĞİNE GÖRE CANLI AĞIRLIK (KG)]]*0.1</f>
        <v>45</v>
      </c>
      <c r="E12" s="9">
        <f>Tablo2[[#This Row],[MERA YÖNETMELİĞİNE GÖRE YAŞ OT TÜKETİMİ (KG/BAŞ/GÜN)]]*'MERA VERİ GİRİŞİ'!L19*'MERA VERİ GİRİŞİ'!M19/1000</f>
        <v>20.25</v>
      </c>
      <c r="F12" s="9"/>
      <c r="G12" s="20">
        <v>0.9</v>
      </c>
      <c r="H12" s="25">
        <f>Tablo2[[#This Row],[BBHB CİNSİNDEN BİRİM HAYVAN DEĞERLERİ]]*'MERA VERİ GİRİŞİ'!L19</f>
        <v>2.7</v>
      </c>
      <c r="I12" s="21">
        <f>Tablo2[[#This Row],[MERA YÖNETMELİĞİNE GÖRE YAŞ OT TÜKETİMİ (KG/BAŞ/GÜN)]]*'MERA VERİ GİRİŞİ'!N19*'MERA VERİ GİRİŞİ'!L19</f>
        <v>5400</v>
      </c>
      <c r="J12" s="19">
        <f>365-'MERA VERİ GİRİŞİ'!M19-'MERA VERİ GİRİŞİ'!N19</f>
        <v>175</v>
      </c>
      <c r="K12" s="10">
        <f>(Tablo2[[#This Row],[MERA YÖNETMELİĞİNE GÖRE YAŞ OT TÜKETİMİ (KG/BAŞ/GÜN)]]/4)*(Tablo2[[#This Row],[AHIR BAKIM SÜRESİ]])*'MERA VERİ GİRİŞİ'!L19</f>
        <v>5906.25</v>
      </c>
    </row>
    <row r="13" spans="1:11" x14ac:dyDescent="0.25">
      <c r="A13" s="7" t="s">
        <v>7</v>
      </c>
      <c r="B13" s="5" t="s">
        <v>23</v>
      </c>
      <c r="C13" s="9">
        <f>C3*0.1</f>
        <v>50</v>
      </c>
      <c r="D13" s="9">
        <f>Tablo2[[#This Row],[MERA YÖNETMELİĞİNE GÖRE CANLI AĞIRLIK (KG)]]*0.1</f>
        <v>5</v>
      </c>
      <c r="E13" s="9">
        <f>Tablo2[[#This Row],[MERA YÖNETMELİĞİNE GÖRE YAŞ OT TÜKETİMİ (KG/BAŞ/GÜN)]]*'MERA VERİ GİRİŞİ'!L20*'MERA VERİ GİRİŞİ'!M20/1000</f>
        <v>560</v>
      </c>
      <c r="F13" s="9"/>
      <c r="G13" s="20">
        <v>0.1</v>
      </c>
      <c r="H13" s="25">
        <f>Tablo2[[#This Row],[BBHB CİNSİNDEN BİRİM HAYVAN DEĞERLERİ]]*'MERA VERİ GİRİŞİ'!L20</f>
        <v>70</v>
      </c>
      <c r="I13" s="21">
        <f>Tablo2[[#This Row],[MERA YÖNETMELİĞİNE GÖRE YAŞ OT TÜKETİMİ (KG/BAŞ/GÜN)]]*'MERA VERİ GİRİŞİ'!N20*'MERA VERİ GİRİŞİ'!L20</f>
        <v>140000</v>
      </c>
      <c r="J13" s="19">
        <f>365-'MERA VERİ GİRİŞİ'!M20-'MERA VERİ GİRİŞİ'!N20</f>
        <v>165</v>
      </c>
      <c r="K13" s="10">
        <f>(Tablo2[[#This Row],[MERA YÖNETMELİĞİNE GÖRE YAŞ OT TÜKETİMİ (KG/BAŞ/GÜN)]]/4)*(Tablo2[[#This Row],[AHIR BAKIM SÜRESİ]])*'MERA VERİ GİRİŞİ'!L20</f>
        <v>144375</v>
      </c>
    </row>
    <row r="14" spans="1:11" x14ac:dyDescent="0.25">
      <c r="A14" s="7" t="s">
        <v>7</v>
      </c>
      <c r="B14" s="5" t="s">
        <v>33</v>
      </c>
      <c r="C14" s="9">
        <f>C3*0.04</f>
        <v>20</v>
      </c>
      <c r="D14" s="9">
        <f>Tablo2[[#This Row],[MERA YÖNETMELİĞİNE GÖRE CANLI AĞIRLIK (KG)]]*0.1</f>
        <v>2</v>
      </c>
      <c r="E14" s="9">
        <f>Tablo2[[#This Row],[MERA YÖNETMELİĞİNE GÖRE YAŞ OT TÜKETİMİ (KG/BAŞ/GÜN)]]*'MERA VERİ GİRİŞİ'!L21*'MERA VERİ GİRİŞİ'!M21/1000</f>
        <v>112</v>
      </c>
      <c r="F14" s="9"/>
      <c r="G14" s="20">
        <v>0.04</v>
      </c>
      <c r="H14" s="25">
        <f>Tablo2[[#This Row],[BBHB CİNSİNDEN BİRİM HAYVAN DEĞERLERİ]]*'MERA VERİ GİRİŞİ'!L21</f>
        <v>14</v>
      </c>
      <c r="I14" s="21">
        <f>Tablo2[[#This Row],[MERA YÖNETMELİĞİNE GÖRE YAŞ OT TÜKETİMİ (KG/BAŞ/GÜN)]]*'MERA VERİ GİRİŞİ'!N21*'MERA VERİ GİRİŞİ'!L21</f>
        <v>28000</v>
      </c>
      <c r="J14" s="19">
        <f>365-'MERA VERİ GİRİŞİ'!M21-'MERA VERİ GİRİŞİ'!N21</f>
        <v>165</v>
      </c>
      <c r="K14" s="10">
        <f>(Tablo2[[#This Row],[MERA YÖNETMELİĞİNE GÖRE YAŞ OT TÜKETİMİ (KG/BAŞ/GÜN)]]/4)*(Tablo2[[#This Row],[AHIR BAKIM SÜRESİ]])*'MERA VERİ GİRİŞİ'!L21</f>
        <v>28875</v>
      </c>
    </row>
    <row r="15" spans="1:11" x14ac:dyDescent="0.25">
      <c r="A15" s="7" t="s">
        <v>7</v>
      </c>
      <c r="B15" s="5" t="s">
        <v>34</v>
      </c>
      <c r="C15" s="9">
        <f>C3*0.04</f>
        <v>20</v>
      </c>
      <c r="D15" s="9">
        <f>Tablo2[[#This Row],[MERA YÖNETMELİĞİNE GÖRE CANLI AĞIRLIK (KG)]]*0.1</f>
        <v>2</v>
      </c>
      <c r="E15" s="9">
        <f>Tablo2[[#This Row],[MERA YÖNETMELİĞİNE GÖRE YAŞ OT TÜKETİMİ (KG/BAŞ/GÜN)]]*'MERA VERİ GİRİŞİ'!L22*'MERA VERİ GİRİŞİ'!M22/1000</f>
        <v>112</v>
      </c>
      <c r="F15" s="9"/>
      <c r="G15" s="20">
        <v>0.04</v>
      </c>
      <c r="H15" s="25">
        <f>Tablo2[[#This Row],[BBHB CİNSİNDEN BİRİM HAYVAN DEĞERLERİ]]*'MERA VERİ GİRİŞİ'!L22</f>
        <v>14</v>
      </c>
      <c r="I15" s="21">
        <f>Tablo2[[#This Row],[MERA YÖNETMELİĞİNE GÖRE YAŞ OT TÜKETİMİ (KG/BAŞ/GÜN)]]*'MERA VERİ GİRİŞİ'!N22*'MERA VERİ GİRİŞİ'!L22</f>
        <v>28000</v>
      </c>
      <c r="J15" s="19">
        <f>365-'MERA VERİ GİRİŞİ'!M22-'MERA VERİ GİRİŞİ'!N22</f>
        <v>165</v>
      </c>
      <c r="K15" s="10">
        <f>(Tablo2[[#This Row],[MERA YÖNETMELİĞİNE GÖRE YAŞ OT TÜKETİMİ (KG/BAŞ/GÜN)]]/4)*(Tablo2[[#This Row],[AHIR BAKIM SÜRESİ]])*'MERA VERİ GİRİŞİ'!L22</f>
        <v>28875</v>
      </c>
    </row>
    <row r="16" spans="1:11" x14ac:dyDescent="0.25">
      <c r="A16" s="7" t="s">
        <v>8</v>
      </c>
      <c r="B16" s="5" t="s">
        <v>23</v>
      </c>
      <c r="C16" s="9">
        <f>C3*0.08</f>
        <v>40</v>
      </c>
      <c r="D16" s="9">
        <f>Tablo2[[#This Row],[MERA YÖNETMELİĞİNE GÖRE CANLI AĞIRLIK (KG)]]*0.1</f>
        <v>4</v>
      </c>
      <c r="E16" s="9">
        <f>Tablo2[[#This Row],[MERA YÖNETMELİĞİNE GÖRE YAŞ OT TÜKETİMİ (KG/BAŞ/GÜN)]]*'MERA VERİ GİRİŞİ'!L23*'MERA VERİ GİRİŞİ'!M23/1000</f>
        <v>96</v>
      </c>
      <c r="F16" s="9"/>
      <c r="G16" s="20">
        <v>0.08</v>
      </c>
      <c r="H16" s="25">
        <f>Tablo2[[#This Row],[BBHB CİNSİNDEN BİRİM HAYVAN DEĞERLERİ]]*'MERA VERİ GİRİŞİ'!L23</f>
        <v>12</v>
      </c>
      <c r="I16" s="21">
        <f>Tablo2[[#This Row],[MERA YÖNETMELİĞİNE GÖRE YAŞ OT TÜKETİMİ (KG/BAŞ/GÜN)]]*'MERA VERİ GİRİŞİ'!N23*'MERA VERİ GİRİŞİ'!L23</f>
        <v>24000</v>
      </c>
      <c r="J16" s="19">
        <f>365-'MERA VERİ GİRİŞİ'!M23-'MERA VERİ GİRİŞİ'!N23</f>
        <v>165</v>
      </c>
      <c r="K16" s="10">
        <f>(Tablo2[[#This Row],[MERA YÖNETMELİĞİNE GÖRE YAŞ OT TÜKETİMİ (KG/BAŞ/GÜN)]]/4)*(Tablo2[[#This Row],[AHIR BAKIM SÜRESİ]])*'MERA VERİ GİRİŞİ'!L23</f>
        <v>24750</v>
      </c>
    </row>
    <row r="17" spans="1:11" x14ac:dyDescent="0.25">
      <c r="A17" s="7" t="s">
        <v>8</v>
      </c>
      <c r="B17" s="5" t="s">
        <v>35</v>
      </c>
      <c r="C17" s="9">
        <f>C3*0.04</f>
        <v>20</v>
      </c>
      <c r="D17" s="9">
        <f>Tablo2[[#This Row],[MERA YÖNETMELİĞİNE GÖRE CANLI AĞIRLIK (KG)]]*0.1</f>
        <v>2</v>
      </c>
      <c r="E17" s="9">
        <f>Tablo2[[#This Row],[MERA YÖNETMELİĞİNE GÖRE YAŞ OT TÜKETİMİ (KG/BAŞ/GÜN)]]*'MERA VERİ GİRİŞİ'!L24*'MERA VERİ GİRİŞİ'!M24/1000</f>
        <v>24</v>
      </c>
      <c r="F17" s="9"/>
      <c r="G17" s="20">
        <v>0.04</v>
      </c>
      <c r="H17" s="25">
        <f>Tablo2[[#This Row],[BBHB CİNSİNDEN BİRİM HAYVAN DEĞERLERİ]]*'MERA VERİ GİRİŞİ'!L24</f>
        <v>3</v>
      </c>
      <c r="I17" s="21">
        <f>Tablo2[[#This Row],[MERA YÖNETMELİĞİNE GÖRE YAŞ OT TÜKETİMİ (KG/BAŞ/GÜN)]]*'MERA VERİ GİRİŞİ'!N24*'MERA VERİ GİRİŞİ'!L24</f>
        <v>6000</v>
      </c>
      <c r="J17" s="19">
        <f>365-'MERA VERİ GİRİŞİ'!M24-'MERA VERİ GİRİŞİ'!N24</f>
        <v>165</v>
      </c>
      <c r="K17" s="10">
        <f>(Tablo2[[#This Row],[MERA YÖNETMELİĞİNE GÖRE YAŞ OT TÜKETİMİ (KG/BAŞ/GÜN)]]/4)*(Tablo2[[#This Row],[AHIR BAKIM SÜRESİ]])*'MERA VERİ GİRİŞİ'!L24</f>
        <v>6187.5</v>
      </c>
    </row>
    <row r="18" spans="1:11" x14ac:dyDescent="0.25">
      <c r="A18" s="7" t="s">
        <v>8</v>
      </c>
      <c r="B18" s="5" t="s">
        <v>36</v>
      </c>
      <c r="C18" s="9">
        <f>C3*0.04</f>
        <v>20</v>
      </c>
      <c r="D18" s="9">
        <f>Tablo2[[#This Row],[MERA YÖNETMELİĞİNE GÖRE CANLI AĞIRLIK (KG)]]*0.1</f>
        <v>2</v>
      </c>
      <c r="E18" s="9">
        <f>Tablo2[[#This Row],[MERA YÖNETMELİĞİNE GÖRE YAŞ OT TÜKETİMİ (KG/BAŞ/GÜN)]]*'MERA VERİ GİRİŞİ'!L25*'MERA VERİ GİRİŞİ'!M25/1000</f>
        <v>24</v>
      </c>
      <c r="F18" s="9"/>
      <c r="G18" s="20">
        <v>0.04</v>
      </c>
      <c r="H18" s="25">
        <f>Tablo2[[#This Row],[BBHB CİNSİNDEN BİRİM HAYVAN DEĞERLERİ]]*'MERA VERİ GİRİŞİ'!L25</f>
        <v>3</v>
      </c>
      <c r="I18" s="21">
        <f>Tablo2[[#This Row],[MERA YÖNETMELİĞİNE GÖRE YAŞ OT TÜKETİMİ (KG/BAŞ/GÜN)]]*'MERA VERİ GİRİŞİ'!N25*'MERA VERİ GİRİŞİ'!L25</f>
        <v>6000</v>
      </c>
      <c r="J18" s="19">
        <f>365-'MERA VERİ GİRİŞİ'!M25-'MERA VERİ GİRİŞİ'!N25</f>
        <v>165</v>
      </c>
      <c r="K18" s="10">
        <f>(Tablo2[[#This Row],[MERA YÖNETMELİĞİNE GÖRE YAŞ OT TÜKETİMİ (KG/BAŞ/GÜN)]]/4)*(Tablo2[[#This Row],[AHIR BAKIM SÜRESİ]])*'MERA VERİ GİRİŞİ'!L25</f>
        <v>6187.5</v>
      </c>
    </row>
    <row r="19" spans="1:11" x14ac:dyDescent="0.25">
      <c r="A19" s="7" t="s">
        <v>37</v>
      </c>
      <c r="B19" s="7" t="s">
        <v>37</v>
      </c>
      <c r="C19" s="9">
        <f>C3*0.5</f>
        <v>250</v>
      </c>
      <c r="D19" s="9">
        <f>Tablo2[[#This Row],[MERA YÖNETMELİĞİNE GÖRE CANLI AĞIRLIK (KG)]]*0.1</f>
        <v>25</v>
      </c>
      <c r="E19" s="9">
        <f>Tablo2[[#This Row],[MERA YÖNETMELİĞİNE GÖRE YAŞ OT TÜKETİMİ (KG/BAŞ/GÜN)]]*'MERA VERİ GİRİŞİ'!L26*'MERA VERİ GİRİŞİ'!M26/1000</f>
        <v>11.25</v>
      </c>
      <c r="F19" s="9"/>
      <c r="G19" s="20">
        <v>0.5</v>
      </c>
      <c r="H19" s="25">
        <f>Tablo2[[#This Row],[BBHB CİNSİNDEN BİRİM HAYVAN DEĞERLERİ]]*'MERA VERİ GİRİŞİ'!L26</f>
        <v>1.5</v>
      </c>
      <c r="I19" s="21">
        <f>Tablo2[[#This Row],[MERA YÖNETMELİĞİNE GÖRE YAŞ OT TÜKETİMİ (KG/BAŞ/GÜN)]]*'MERA VERİ GİRİŞİ'!N26*'MERA VERİ GİRİŞİ'!L26</f>
        <v>3000</v>
      </c>
      <c r="J19" s="19">
        <f>365-'MERA VERİ GİRİŞİ'!M26-'MERA VERİ GİRİŞİ'!N26</f>
        <v>175</v>
      </c>
      <c r="K19" s="10">
        <f>(Tablo2[[#This Row],[MERA YÖNETMELİĞİNE GÖRE YAŞ OT TÜKETİMİ (KG/BAŞ/GÜN)]]/4)*(Tablo2[[#This Row],[AHIR BAKIM SÜRESİ]])*'MERA VERİ GİRİŞİ'!L26</f>
        <v>3281.25</v>
      </c>
    </row>
    <row r="20" spans="1:11" x14ac:dyDescent="0.25">
      <c r="A20" s="7" t="s">
        <v>38</v>
      </c>
      <c r="B20" s="7" t="s">
        <v>38</v>
      </c>
      <c r="C20" s="9">
        <f>C3*0.4</f>
        <v>200</v>
      </c>
      <c r="D20" s="9">
        <f>Tablo2[[#This Row],[MERA YÖNETMELİĞİNE GÖRE CANLI AĞIRLIK (KG)]]*0.1</f>
        <v>20</v>
      </c>
      <c r="E20" s="9">
        <f>Tablo2[[#This Row],[MERA YÖNETMELİĞİNE GÖRE YAŞ OT TÜKETİMİ (KG/BAŞ/GÜN)]]*'MERA VERİ GİRİŞİ'!L27*'MERA VERİ GİRİŞİ'!M27/1000</f>
        <v>6</v>
      </c>
      <c r="F20" s="9"/>
      <c r="G20" s="20">
        <v>0.4</v>
      </c>
      <c r="H20" s="25">
        <f>Tablo2[[#This Row],[BBHB CİNSİNDEN BİRİM HAYVAN DEĞERLERİ]]*'MERA VERİ GİRİŞİ'!L27</f>
        <v>0.8</v>
      </c>
      <c r="I20" s="21">
        <f>Tablo2[[#This Row],[MERA YÖNETMELİĞİNE GÖRE YAŞ OT TÜKETİMİ (KG/BAŞ/GÜN)]]*'MERA VERİ GİRİŞİ'!N27*'MERA VERİ GİRİŞİ'!L27</f>
        <v>1600</v>
      </c>
      <c r="J20" s="19">
        <f>365-'MERA VERİ GİRİŞİ'!M27-'MERA VERİ GİRİŞİ'!N27</f>
        <v>175</v>
      </c>
      <c r="K20" s="10">
        <f>(Tablo2[[#This Row],[MERA YÖNETMELİĞİNE GÖRE YAŞ OT TÜKETİMİ (KG/BAŞ/GÜN)]]/4)*(Tablo2[[#This Row],[AHIR BAKIM SÜRESİ]])*'MERA VERİ GİRİŞİ'!L27</f>
        <v>1750</v>
      </c>
    </row>
    <row r="21" spans="1:11" x14ac:dyDescent="0.25">
      <c r="A21" s="7" t="s">
        <v>39</v>
      </c>
      <c r="B21" s="7" t="s">
        <v>39</v>
      </c>
      <c r="C21" s="9">
        <f>C3*0.3</f>
        <v>150</v>
      </c>
      <c r="D21" s="9">
        <f>Tablo2[[#This Row],[MERA YÖNETMELİĞİNE GÖRE CANLI AĞIRLIK (KG)]]*0.1</f>
        <v>15</v>
      </c>
      <c r="E21" s="9">
        <f>Tablo2[[#This Row],[MERA YÖNETMELİĞİNE GÖRE YAŞ OT TÜKETİMİ (KG/BAŞ/GÜN)]]*'MERA VERİ GİRİŞİ'!L28*'MERA VERİ GİRİŞİ'!M28/1000</f>
        <v>9</v>
      </c>
      <c r="F21" s="9"/>
      <c r="G21" s="20">
        <v>0.3</v>
      </c>
      <c r="H21" s="26">
        <f>Tablo2[[#This Row],[BBHB CİNSİNDEN BİRİM HAYVAN DEĞERLERİ]]*'MERA VERİ GİRİŞİ'!L28</f>
        <v>1.2</v>
      </c>
      <c r="I21" s="23">
        <f>Tablo2[[#This Row],[MERA YÖNETMELİĞİNE GÖRE YAŞ OT TÜKETİMİ (KG/BAŞ/GÜN)]]*'MERA VERİ GİRİŞİ'!N28*'MERA VERİ GİRİŞİ'!L28</f>
        <v>2400</v>
      </c>
      <c r="J21" s="28">
        <f>365-'MERA VERİ GİRİŞİ'!M28-'MERA VERİ GİRİŞİ'!N28</f>
        <v>175</v>
      </c>
      <c r="K21" s="10">
        <f>(Tablo2[[#This Row],[MERA YÖNETMELİĞİNE GÖRE YAŞ OT TÜKETİMİ (KG/BAŞ/GÜN)]]/4)*(Tablo2[[#This Row],[AHIR BAKIM SÜRESİ]])*'MERA VERİ GİRİŞİ'!L28</f>
        <v>2625</v>
      </c>
    </row>
    <row r="22" spans="1:11" ht="15" hidden="1" customHeight="1" x14ac:dyDescent="0.25">
      <c r="A22" s="6" t="s">
        <v>8</v>
      </c>
    </row>
    <row r="23" spans="1:11" ht="15" hidden="1" customHeight="1" x14ac:dyDescent="0.25">
      <c r="A23" s="6" t="s">
        <v>8</v>
      </c>
    </row>
    <row r="24" spans="1:11" ht="15" hidden="1" customHeight="1" x14ac:dyDescent="0.25">
      <c r="A24" s="6" t="s">
        <v>8</v>
      </c>
    </row>
    <row r="25" spans="1:11" ht="15" hidden="1" customHeight="1" x14ac:dyDescent="0.25">
      <c r="A25" s="6" t="s">
        <v>8</v>
      </c>
    </row>
  </sheetData>
  <sheetProtection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Y263"/>
  <sheetViews>
    <sheetView zoomScale="70" zoomScaleNormal="70" workbookViewId="0">
      <selection activeCell="E2" sqref="E2"/>
    </sheetView>
  </sheetViews>
  <sheetFormatPr defaultRowHeight="15" x14ac:dyDescent="0.25"/>
  <cols>
    <col min="1" max="1" width="9.140625" style="9"/>
    <col min="2" max="23" width="25.7109375" style="9" customWidth="1"/>
    <col min="24" max="24" width="25.7109375" style="39" customWidth="1"/>
    <col min="25" max="25" width="25.7109375" style="9" customWidth="1"/>
  </cols>
  <sheetData>
    <row r="1" spans="1:25" ht="39.950000000000003" customHeight="1" x14ac:dyDescent="0.25">
      <c r="A1" s="40" t="s">
        <v>106</v>
      </c>
      <c r="B1" s="40" t="s">
        <v>64</v>
      </c>
      <c r="C1" s="40" t="s">
        <v>65</v>
      </c>
      <c r="D1" s="40" t="s">
        <v>66</v>
      </c>
      <c r="E1" s="40" t="s">
        <v>70</v>
      </c>
      <c r="F1" s="46" t="s">
        <v>20</v>
      </c>
      <c r="G1" s="40" t="s">
        <v>72</v>
      </c>
      <c r="H1" s="40" t="s">
        <v>94</v>
      </c>
      <c r="I1" s="40" t="s">
        <v>75</v>
      </c>
      <c r="J1" s="40" t="s">
        <v>83</v>
      </c>
      <c r="K1" s="40" t="s">
        <v>84</v>
      </c>
      <c r="L1" s="40" t="s">
        <v>43</v>
      </c>
      <c r="M1" s="40" t="s">
        <v>78</v>
      </c>
      <c r="N1" s="40" t="s">
        <v>79</v>
      </c>
      <c r="O1" s="40" t="s">
        <v>80</v>
      </c>
      <c r="P1" s="40" t="s">
        <v>85</v>
      </c>
      <c r="Q1" s="40" t="s">
        <v>100</v>
      </c>
      <c r="R1" s="40" t="s">
        <v>86</v>
      </c>
      <c r="S1" s="40" t="s">
        <v>60</v>
      </c>
      <c r="T1" s="40" t="s">
        <v>101</v>
      </c>
      <c r="U1" s="40" t="s">
        <v>102</v>
      </c>
      <c r="V1" s="40" t="s">
        <v>103</v>
      </c>
      <c r="W1" s="40" t="s">
        <v>110</v>
      </c>
      <c r="X1" s="43" t="s">
        <v>63</v>
      </c>
      <c r="Y1" s="40" t="s">
        <v>61</v>
      </c>
    </row>
    <row r="2" spans="1:25" s="4" customFormat="1" ht="39.950000000000003" customHeight="1" x14ac:dyDescent="0.25">
      <c r="A2" s="97">
        <v>0</v>
      </c>
      <c r="B2" s="97"/>
      <c r="C2" s="97"/>
      <c r="D2" s="97"/>
      <c r="E2" s="97"/>
      <c r="F2" s="97"/>
      <c r="G2" s="97"/>
      <c r="H2" s="97"/>
      <c r="I2" s="97"/>
      <c r="J2" s="97"/>
      <c r="K2" s="97"/>
      <c r="L2" s="97"/>
      <c r="M2" s="97"/>
      <c r="N2" s="97"/>
      <c r="O2" s="97"/>
      <c r="P2" s="97"/>
      <c r="Q2" s="97"/>
      <c r="R2" s="97"/>
      <c r="S2" s="97"/>
      <c r="T2" s="97"/>
      <c r="U2" s="97"/>
      <c r="V2" s="97"/>
      <c r="W2" s="97"/>
      <c r="X2" s="98"/>
      <c r="Y2" s="97"/>
    </row>
    <row r="3" spans="1:25" s="4" customFormat="1" ht="39.950000000000003" customHeight="1" x14ac:dyDescent="0.25">
      <c r="A3" s="97">
        <f>A2+1</f>
        <v>1</v>
      </c>
      <c r="B3" s="97" t="s">
        <v>67</v>
      </c>
      <c r="C3" s="97" t="s">
        <v>68</v>
      </c>
      <c r="D3" s="97" t="s">
        <v>69</v>
      </c>
      <c r="E3" s="97">
        <v>0</v>
      </c>
      <c r="F3" s="97">
        <v>19000</v>
      </c>
      <c r="G3" s="97">
        <v>8460</v>
      </c>
      <c r="H3" s="97">
        <v>2115</v>
      </c>
      <c r="I3" s="97">
        <v>890.52631578947364</v>
      </c>
      <c r="J3" s="97">
        <v>8460</v>
      </c>
      <c r="K3" s="97">
        <v>2115</v>
      </c>
      <c r="L3" s="97">
        <v>1</v>
      </c>
      <c r="M3" s="97">
        <v>1109.5200000000002</v>
      </c>
      <c r="N3" s="97">
        <v>1128</v>
      </c>
      <c r="O3" s="97">
        <v>1</v>
      </c>
      <c r="P3" s="97">
        <v>0</v>
      </c>
      <c r="Q3" s="97">
        <v>639.61875000000009</v>
      </c>
      <c r="R3" s="97">
        <v>2307.5662500000003</v>
      </c>
      <c r="S3" s="97">
        <v>5062.1850000000004</v>
      </c>
      <c r="T3" s="97">
        <v>1182.2387500000002</v>
      </c>
      <c r="U3" s="97">
        <v>1125.3275000000001</v>
      </c>
      <c r="V3" s="97">
        <v>1125.3275000000001</v>
      </c>
      <c r="W3" s="97" t="s">
        <v>91</v>
      </c>
      <c r="X3" s="98">
        <v>42592</v>
      </c>
      <c r="Y3" s="97" t="s">
        <v>105</v>
      </c>
    </row>
    <row r="4" spans="1:25" s="4" customFormat="1" ht="39.950000000000003" customHeight="1" x14ac:dyDescent="0.25">
      <c r="A4" s="97">
        <f>A3+1</f>
        <v>2</v>
      </c>
      <c r="B4" s="97" t="s">
        <v>67</v>
      </c>
      <c r="C4" s="97" t="s">
        <v>68</v>
      </c>
      <c r="D4" s="97" t="s">
        <v>69</v>
      </c>
      <c r="E4" s="97">
        <v>0</v>
      </c>
      <c r="F4" s="97">
        <v>19000</v>
      </c>
      <c r="G4" s="97">
        <v>8460</v>
      </c>
      <c r="H4" s="97">
        <v>2115</v>
      </c>
      <c r="I4" s="97">
        <v>890.52631578947364</v>
      </c>
      <c r="J4" s="97">
        <v>4230</v>
      </c>
      <c r="K4" s="97">
        <v>1057.5</v>
      </c>
      <c r="L4" s="97">
        <v>0.5</v>
      </c>
      <c r="M4" s="97">
        <v>563.90666666666664</v>
      </c>
      <c r="N4" s="97">
        <v>1128</v>
      </c>
      <c r="O4" s="97">
        <v>2</v>
      </c>
      <c r="P4" s="97">
        <v>-1057.5</v>
      </c>
      <c r="Q4" s="97">
        <v>333.08541666666667</v>
      </c>
      <c r="R4" s="97">
        <v>1182.23875</v>
      </c>
      <c r="S4" s="97">
        <v>2572.8241666666668</v>
      </c>
      <c r="T4" s="97">
        <v>1182.2387500000002</v>
      </c>
      <c r="U4" s="97">
        <v>0</v>
      </c>
      <c r="V4" s="97">
        <v>-1057.5</v>
      </c>
      <c r="W4" s="97" t="s">
        <v>21</v>
      </c>
      <c r="X4" s="98">
        <v>42592</v>
      </c>
      <c r="Y4" s="97" t="s">
        <v>105</v>
      </c>
    </row>
    <row r="5" spans="1:25" s="4" customFormat="1" ht="39.950000000000003" customHeight="1" x14ac:dyDescent="0.25">
      <c r="A5" s="97"/>
      <c r="B5" s="97"/>
      <c r="C5" s="97"/>
      <c r="D5" s="97"/>
      <c r="E5" s="97"/>
      <c r="F5" s="97"/>
      <c r="G5" s="97"/>
      <c r="H5" s="97"/>
      <c r="I5" s="97"/>
      <c r="J5" s="97"/>
      <c r="K5" s="97"/>
      <c r="L5" s="97"/>
      <c r="M5" s="97"/>
      <c r="N5" s="97"/>
      <c r="O5" s="97"/>
      <c r="P5" s="97"/>
      <c r="Q5" s="97"/>
      <c r="R5" s="97"/>
      <c r="S5" s="97"/>
      <c r="T5" s="97"/>
      <c r="U5" s="97"/>
      <c r="V5" s="97"/>
      <c r="W5" s="97"/>
      <c r="X5" s="98"/>
      <c r="Y5" s="97"/>
    </row>
    <row r="6" spans="1:25" s="4" customFormat="1" ht="39.950000000000003" customHeight="1" x14ac:dyDescent="0.25">
      <c r="A6" s="97"/>
      <c r="B6" s="97"/>
      <c r="C6" s="97"/>
      <c r="D6" s="97"/>
      <c r="E6" s="97"/>
      <c r="F6" s="97"/>
      <c r="G6" s="97"/>
      <c r="H6" s="97"/>
      <c r="I6" s="97"/>
      <c r="J6" s="97"/>
      <c r="K6" s="97"/>
      <c r="L6" s="97"/>
      <c r="M6" s="97"/>
      <c r="N6" s="97"/>
      <c r="O6" s="97"/>
      <c r="P6" s="97"/>
      <c r="Q6" s="97"/>
      <c r="R6" s="97"/>
      <c r="S6" s="97"/>
      <c r="T6" s="97"/>
      <c r="U6" s="97"/>
      <c r="V6" s="97"/>
      <c r="W6" s="97"/>
      <c r="X6" s="98"/>
      <c r="Y6" s="97"/>
    </row>
    <row r="7" spans="1:25" s="4" customFormat="1" ht="39.950000000000003" customHeight="1" x14ac:dyDescent="0.25">
      <c r="A7" s="97"/>
      <c r="B7" s="97"/>
      <c r="C7" s="97"/>
      <c r="D7" s="97"/>
      <c r="E7" s="97"/>
      <c r="F7" s="97"/>
      <c r="G7" s="97"/>
      <c r="H7" s="97"/>
      <c r="I7" s="97"/>
      <c r="J7" s="97"/>
      <c r="K7" s="97"/>
      <c r="L7" s="97"/>
      <c r="M7" s="97"/>
      <c r="N7" s="97"/>
      <c r="O7" s="97"/>
      <c r="P7" s="97"/>
      <c r="Q7" s="97"/>
      <c r="R7" s="97"/>
      <c r="S7" s="97"/>
      <c r="T7" s="97"/>
      <c r="U7" s="97"/>
      <c r="V7" s="97"/>
      <c r="W7" s="97"/>
      <c r="X7" s="98"/>
      <c r="Y7" s="97"/>
    </row>
    <row r="8" spans="1:25" s="4" customFormat="1" ht="39.950000000000003" customHeight="1" x14ac:dyDescent="0.25">
      <c r="A8" s="97"/>
      <c r="B8" s="97"/>
      <c r="C8" s="97"/>
      <c r="D8" s="97"/>
      <c r="E8" s="97"/>
      <c r="F8" s="97"/>
      <c r="G8" s="97"/>
      <c r="H8" s="97"/>
      <c r="I8" s="97"/>
      <c r="J8" s="97"/>
      <c r="K8" s="97"/>
      <c r="L8" s="97"/>
      <c r="M8" s="97"/>
      <c r="N8" s="97"/>
      <c r="O8" s="97"/>
      <c r="P8" s="97"/>
      <c r="Q8" s="97"/>
      <c r="R8" s="97"/>
      <c r="S8" s="97"/>
      <c r="T8" s="97"/>
      <c r="U8" s="97"/>
      <c r="V8" s="97"/>
      <c r="W8" s="97"/>
      <c r="X8" s="98"/>
      <c r="Y8" s="97"/>
    </row>
    <row r="9" spans="1:25" s="4" customFormat="1" ht="39.950000000000003" customHeight="1" x14ac:dyDescent="0.25">
      <c r="A9" s="97"/>
      <c r="B9" s="97"/>
      <c r="C9" s="97"/>
      <c r="D9" s="97"/>
      <c r="E9" s="97"/>
      <c r="F9" s="97"/>
      <c r="G9" s="97"/>
      <c r="H9" s="97"/>
      <c r="I9" s="97"/>
      <c r="J9" s="97"/>
      <c r="K9" s="97"/>
      <c r="L9" s="97"/>
      <c r="M9" s="97"/>
      <c r="N9" s="97"/>
      <c r="O9" s="97"/>
      <c r="P9" s="97"/>
      <c r="Q9" s="97"/>
      <c r="R9" s="97"/>
      <c r="S9" s="97"/>
      <c r="T9" s="97"/>
      <c r="U9" s="97"/>
      <c r="V9" s="97"/>
      <c r="W9" s="97"/>
      <c r="X9" s="98"/>
      <c r="Y9" s="97"/>
    </row>
    <row r="10" spans="1:25" s="4" customFormat="1" ht="39.950000000000003" customHeight="1" x14ac:dyDescent="0.25">
      <c r="A10" s="97"/>
      <c r="B10" s="97"/>
      <c r="C10" s="97"/>
      <c r="D10" s="97"/>
      <c r="E10" s="97"/>
      <c r="F10" s="97"/>
      <c r="G10" s="97"/>
      <c r="H10" s="97"/>
      <c r="I10" s="97"/>
      <c r="J10" s="97"/>
      <c r="K10" s="97"/>
      <c r="L10" s="97"/>
      <c r="M10" s="97"/>
      <c r="N10" s="97"/>
      <c r="O10" s="97"/>
      <c r="P10" s="97"/>
      <c r="Q10" s="97"/>
      <c r="R10" s="97"/>
      <c r="S10" s="97"/>
      <c r="T10" s="97"/>
      <c r="U10" s="97"/>
      <c r="V10" s="97"/>
      <c r="W10" s="97"/>
      <c r="X10" s="98"/>
      <c r="Y10" s="97"/>
    </row>
    <row r="11" spans="1:25" s="4" customFormat="1" ht="39.950000000000003" customHeight="1" x14ac:dyDescent="0.25">
      <c r="A11" s="97"/>
      <c r="B11" s="97"/>
      <c r="C11" s="97"/>
      <c r="D11" s="97"/>
      <c r="E11" s="97"/>
      <c r="F11" s="97"/>
      <c r="G11" s="97"/>
      <c r="H11" s="97"/>
      <c r="I11" s="97"/>
      <c r="J11" s="97"/>
      <c r="K11" s="97"/>
      <c r="L11" s="97"/>
      <c r="M11" s="97"/>
      <c r="N11" s="97"/>
      <c r="O11" s="97"/>
      <c r="P11" s="97"/>
      <c r="Q11" s="97"/>
      <c r="R11" s="97"/>
      <c r="S11" s="97"/>
      <c r="T11" s="97"/>
      <c r="U11" s="97"/>
      <c r="V11" s="97"/>
      <c r="W11" s="97"/>
      <c r="X11" s="98"/>
      <c r="Y11" s="97"/>
    </row>
    <row r="12" spans="1:25" s="4" customFormat="1" ht="39.950000000000003" customHeight="1" x14ac:dyDescent="0.25">
      <c r="A12" s="97"/>
      <c r="B12" s="97"/>
      <c r="C12" s="97"/>
      <c r="D12" s="97"/>
      <c r="E12" s="97"/>
      <c r="F12" s="97"/>
      <c r="G12" s="97"/>
      <c r="H12" s="97"/>
      <c r="I12" s="97"/>
      <c r="J12" s="97"/>
      <c r="K12" s="97"/>
      <c r="L12" s="97"/>
      <c r="M12" s="97"/>
      <c r="N12" s="97"/>
      <c r="O12" s="97"/>
      <c r="P12" s="97"/>
      <c r="Q12" s="97"/>
      <c r="R12" s="97"/>
      <c r="S12" s="97"/>
      <c r="T12" s="97"/>
      <c r="U12" s="97"/>
      <c r="V12" s="97"/>
      <c r="W12" s="97"/>
      <c r="X12" s="98"/>
      <c r="Y12" s="97"/>
    </row>
    <row r="13" spans="1:25" s="4" customFormat="1" ht="39.950000000000003" customHeight="1" x14ac:dyDescent="0.25">
      <c r="A13" s="97"/>
      <c r="B13" s="97"/>
      <c r="C13" s="97"/>
      <c r="D13" s="97"/>
      <c r="E13" s="97"/>
      <c r="F13" s="97"/>
      <c r="G13" s="97"/>
      <c r="H13" s="97"/>
      <c r="I13" s="97"/>
      <c r="J13" s="97"/>
      <c r="K13" s="97"/>
      <c r="L13" s="97"/>
      <c r="M13" s="97"/>
      <c r="N13" s="97"/>
      <c r="O13" s="97"/>
      <c r="P13" s="97"/>
      <c r="Q13" s="97"/>
      <c r="R13" s="97"/>
      <c r="S13" s="97"/>
      <c r="T13" s="97"/>
      <c r="U13" s="97"/>
      <c r="V13" s="97"/>
      <c r="W13" s="97"/>
      <c r="X13" s="98"/>
      <c r="Y13" s="97"/>
    </row>
    <row r="14" spans="1:25" s="4" customFormat="1" ht="39.950000000000003" customHeight="1" x14ac:dyDescent="0.25">
      <c r="A14" s="97"/>
      <c r="B14" s="97"/>
      <c r="C14" s="97"/>
      <c r="D14" s="97"/>
      <c r="E14" s="97"/>
      <c r="F14" s="97"/>
      <c r="G14" s="97"/>
      <c r="H14" s="97"/>
      <c r="I14" s="97"/>
      <c r="J14" s="97"/>
      <c r="K14" s="97"/>
      <c r="L14" s="97"/>
      <c r="M14" s="97"/>
      <c r="N14" s="97"/>
      <c r="O14" s="97"/>
      <c r="P14" s="97"/>
      <c r="Q14" s="97"/>
      <c r="R14" s="97"/>
      <c r="S14" s="97"/>
      <c r="T14" s="97"/>
      <c r="U14" s="97"/>
      <c r="V14" s="97"/>
      <c r="W14" s="97"/>
      <c r="X14" s="98"/>
      <c r="Y14" s="97"/>
    </row>
    <row r="15" spans="1:25" s="4" customFormat="1" ht="39.950000000000003" customHeight="1"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5"/>
      <c r="Y15" s="44"/>
    </row>
    <row r="16" spans="1:25" s="4" customFormat="1" ht="39.950000000000003" customHeight="1"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5"/>
      <c r="Y16" s="44"/>
    </row>
    <row r="17" spans="1:25" s="4" customFormat="1" ht="39.950000000000003" customHeight="1"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5"/>
      <c r="Y17" s="44"/>
    </row>
    <row r="18" spans="1:25" s="4" customFormat="1"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5"/>
      <c r="Y18" s="44"/>
    </row>
    <row r="19" spans="1:2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5"/>
      <c r="Y19" s="44"/>
    </row>
    <row r="20" spans="1:25"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5"/>
      <c r="Y20" s="44"/>
    </row>
    <row r="21" spans="1:25"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5"/>
      <c r="Y21" s="44"/>
    </row>
    <row r="22" spans="1:25"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5"/>
      <c r="Y22" s="44"/>
    </row>
    <row r="23" spans="1:25"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5"/>
      <c r="Y23" s="44"/>
    </row>
    <row r="24" spans="1:25"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5"/>
      <c r="Y24" s="44"/>
    </row>
    <row r="25" spans="1:25"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5"/>
      <c r="Y25" s="44"/>
    </row>
    <row r="26" spans="1:25"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5"/>
      <c r="Y26" s="44"/>
    </row>
    <row r="27" spans="1:25"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5"/>
      <c r="Y27" s="44"/>
    </row>
    <row r="28" spans="1:25"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5"/>
      <c r="Y28" s="44"/>
    </row>
    <row r="29" spans="1:25"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5"/>
      <c r="Y29" s="44"/>
    </row>
    <row r="30" spans="1:25"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5"/>
      <c r="Y30" s="44"/>
    </row>
    <row r="31" spans="1:25"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5"/>
      <c r="Y31" s="44"/>
    </row>
    <row r="32" spans="1:25"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5"/>
      <c r="Y32" s="44"/>
    </row>
    <row r="33" spans="1:25"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5"/>
      <c r="Y33" s="44"/>
    </row>
    <row r="34" spans="1:25"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5"/>
      <c r="Y34" s="44"/>
    </row>
    <row r="35" spans="1:25"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5"/>
      <c r="Y35" s="44"/>
    </row>
    <row r="36" spans="1:25"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5"/>
      <c r="Y36" s="44"/>
    </row>
    <row r="37" spans="1:25"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5"/>
      <c r="Y37" s="44"/>
    </row>
    <row r="38" spans="1:25"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5"/>
      <c r="Y38" s="44"/>
    </row>
    <row r="39" spans="1:25"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5"/>
      <c r="Y39" s="44"/>
    </row>
    <row r="40" spans="1:25"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5"/>
      <c r="Y40" s="44"/>
    </row>
    <row r="41" spans="1:25"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5"/>
      <c r="Y41" s="44"/>
    </row>
    <row r="42" spans="1:25"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5"/>
      <c r="Y42" s="44"/>
    </row>
    <row r="43" spans="1:25"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5"/>
      <c r="Y43" s="44"/>
    </row>
    <row r="44" spans="1:25"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5"/>
      <c r="Y44" s="44"/>
    </row>
    <row r="45" spans="1:25"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5"/>
      <c r="Y45" s="44"/>
    </row>
    <row r="46" spans="1:25"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5"/>
      <c r="Y46" s="44"/>
    </row>
    <row r="47" spans="1:25"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5"/>
      <c r="Y47" s="44"/>
    </row>
    <row r="48" spans="1:25" x14ac:dyDescent="0.25">
      <c r="A48" s="44"/>
      <c r="B48" s="44"/>
      <c r="C48" s="44"/>
      <c r="D48" s="44"/>
      <c r="E48" s="44"/>
      <c r="F48" s="44"/>
      <c r="G48" s="44"/>
      <c r="H48" s="44"/>
      <c r="I48" s="44"/>
      <c r="J48" s="44"/>
      <c r="K48" s="44"/>
      <c r="L48" s="44"/>
      <c r="M48" s="44"/>
      <c r="N48" s="44"/>
      <c r="O48" s="44"/>
      <c r="P48" s="44"/>
      <c r="Q48" s="44"/>
      <c r="R48" s="44"/>
      <c r="S48" s="44"/>
      <c r="T48" s="44"/>
      <c r="U48" s="44"/>
      <c r="V48" s="44"/>
      <c r="W48" s="44"/>
      <c r="X48" s="45"/>
      <c r="Y48" s="44"/>
    </row>
    <row r="49" spans="1:25"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5"/>
      <c r="Y49" s="44"/>
    </row>
    <row r="50" spans="1:25" x14ac:dyDescent="0.25">
      <c r="A50" s="44"/>
      <c r="B50" s="44"/>
      <c r="C50" s="44"/>
      <c r="D50" s="44"/>
      <c r="E50" s="44"/>
      <c r="F50" s="44"/>
      <c r="G50" s="44"/>
      <c r="H50" s="44"/>
      <c r="I50" s="44"/>
      <c r="J50" s="44"/>
      <c r="K50" s="44"/>
      <c r="L50" s="44"/>
      <c r="M50" s="44"/>
      <c r="N50" s="44"/>
      <c r="O50" s="44"/>
      <c r="P50" s="44"/>
      <c r="Q50" s="44"/>
      <c r="R50" s="44"/>
      <c r="S50" s="44"/>
      <c r="T50" s="44"/>
      <c r="U50" s="44"/>
      <c r="V50" s="44"/>
      <c r="W50" s="44"/>
      <c r="X50" s="45"/>
      <c r="Y50" s="44"/>
    </row>
    <row r="51" spans="1:25" x14ac:dyDescent="0.25">
      <c r="A51" s="44"/>
      <c r="B51" s="44"/>
      <c r="C51" s="44"/>
      <c r="D51" s="44"/>
      <c r="E51" s="44"/>
      <c r="F51" s="44"/>
      <c r="G51" s="44"/>
      <c r="H51" s="44"/>
      <c r="I51" s="44"/>
      <c r="J51" s="44"/>
      <c r="K51" s="44"/>
      <c r="L51" s="44"/>
      <c r="M51" s="44"/>
      <c r="N51" s="44"/>
      <c r="O51" s="44"/>
      <c r="P51" s="44"/>
      <c r="Q51" s="44"/>
      <c r="R51" s="44"/>
      <c r="S51" s="44"/>
      <c r="T51" s="44"/>
      <c r="U51" s="44"/>
      <c r="V51" s="44"/>
      <c r="W51" s="44"/>
      <c r="X51" s="45"/>
      <c r="Y51" s="44"/>
    </row>
    <row r="52" spans="1:25" x14ac:dyDescent="0.25">
      <c r="A52" s="44"/>
      <c r="B52" s="44"/>
      <c r="C52" s="44"/>
      <c r="D52" s="44"/>
      <c r="E52" s="44"/>
      <c r="F52" s="44"/>
      <c r="G52" s="44"/>
      <c r="H52" s="44"/>
      <c r="I52" s="44"/>
      <c r="J52" s="44"/>
      <c r="K52" s="44"/>
      <c r="L52" s="44"/>
      <c r="M52" s="44"/>
      <c r="N52" s="44"/>
      <c r="O52" s="44"/>
      <c r="P52" s="44"/>
      <c r="Q52" s="44"/>
      <c r="R52" s="44"/>
      <c r="S52" s="44"/>
      <c r="T52" s="44"/>
      <c r="U52" s="44"/>
      <c r="V52" s="44"/>
      <c r="W52" s="44"/>
      <c r="X52" s="45"/>
      <c r="Y52" s="44"/>
    </row>
    <row r="53" spans="1:25" x14ac:dyDescent="0.25">
      <c r="A53" s="44"/>
      <c r="B53" s="44"/>
      <c r="C53" s="44"/>
      <c r="D53" s="44"/>
      <c r="E53" s="44"/>
      <c r="F53" s="44"/>
      <c r="G53" s="44"/>
      <c r="H53" s="44"/>
      <c r="I53" s="44"/>
      <c r="J53" s="44"/>
      <c r="K53" s="44"/>
      <c r="L53" s="44"/>
      <c r="M53" s="44"/>
      <c r="N53" s="44"/>
      <c r="O53" s="44"/>
      <c r="P53" s="44"/>
      <c r="Q53" s="44"/>
      <c r="R53" s="44"/>
      <c r="S53" s="44"/>
      <c r="T53" s="44"/>
      <c r="U53" s="44"/>
      <c r="V53" s="44"/>
      <c r="W53" s="44"/>
      <c r="X53" s="45"/>
      <c r="Y53" s="44"/>
    </row>
    <row r="54" spans="1:25" x14ac:dyDescent="0.25">
      <c r="A54" s="44"/>
      <c r="B54" s="44"/>
      <c r="C54" s="44"/>
      <c r="D54" s="44"/>
      <c r="E54" s="44"/>
      <c r="F54" s="44"/>
      <c r="G54" s="44"/>
      <c r="H54" s="44"/>
      <c r="I54" s="44"/>
      <c r="J54" s="44"/>
      <c r="K54" s="44"/>
      <c r="L54" s="44"/>
      <c r="M54" s="44"/>
      <c r="N54" s="44"/>
      <c r="O54" s="44"/>
      <c r="P54" s="44"/>
      <c r="Q54" s="44"/>
      <c r="R54" s="44"/>
      <c r="S54" s="44"/>
      <c r="T54" s="44"/>
      <c r="U54" s="44"/>
      <c r="V54" s="44"/>
      <c r="W54" s="44"/>
      <c r="X54" s="45"/>
      <c r="Y54" s="44"/>
    </row>
    <row r="55" spans="1:25" x14ac:dyDescent="0.25">
      <c r="A55" s="44"/>
      <c r="B55" s="44"/>
      <c r="C55" s="44"/>
      <c r="D55" s="44"/>
      <c r="E55" s="44"/>
      <c r="F55" s="44"/>
      <c r="G55" s="44"/>
      <c r="H55" s="44"/>
      <c r="I55" s="44"/>
      <c r="J55" s="44"/>
      <c r="K55" s="44"/>
      <c r="L55" s="44"/>
      <c r="M55" s="44"/>
      <c r="N55" s="44"/>
      <c r="O55" s="44"/>
      <c r="P55" s="44"/>
      <c r="Q55" s="44"/>
      <c r="R55" s="44"/>
      <c r="S55" s="44"/>
      <c r="T55" s="44"/>
      <c r="U55" s="44"/>
      <c r="V55" s="44"/>
      <c r="W55" s="44"/>
      <c r="X55" s="45"/>
      <c r="Y55" s="44"/>
    </row>
    <row r="56" spans="1:25" x14ac:dyDescent="0.25">
      <c r="A56" s="44"/>
      <c r="B56" s="44"/>
      <c r="C56" s="44"/>
      <c r="D56" s="44"/>
      <c r="E56" s="44"/>
      <c r="F56" s="44"/>
      <c r="G56" s="44"/>
      <c r="H56" s="44"/>
      <c r="I56" s="44"/>
      <c r="J56" s="44"/>
      <c r="K56" s="44"/>
      <c r="L56" s="44"/>
      <c r="M56" s="44"/>
      <c r="N56" s="44"/>
      <c r="O56" s="44"/>
      <c r="P56" s="44"/>
      <c r="Q56" s="44"/>
      <c r="R56" s="44"/>
      <c r="S56" s="44"/>
      <c r="T56" s="44"/>
      <c r="U56" s="44"/>
      <c r="V56" s="44"/>
      <c r="W56" s="44"/>
      <c r="X56" s="45"/>
      <c r="Y56" s="44"/>
    </row>
    <row r="57" spans="1:25"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45"/>
      <c r="Y57" s="44"/>
    </row>
    <row r="58" spans="1:25" x14ac:dyDescent="0.25">
      <c r="A58" s="44"/>
      <c r="B58" s="44"/>
      <c r="C58" s="44"/>
      <c r="D58" s="44"/>
      <c r="E58" s="44"/>
      <c r="F58" s="44"/>
      <c r="G58" s="44"/>
      <c r="H58" s="44"/>
      <c r="I58" s="44"/>
      <c r="J58" s="44"/>
      <c r="K58" s="44"/>
      <c r="L58" s="44"/>
      <c r="M58" s="44"/>
      <c r="N58" s="44"/>
      <c r="O58" s="44"/>
      <c r="P58" s="44"/>
      <c r="Q58" s="44"/>
      <c r="R58" s="44"/>
      <c r="S58" s="44"/>
      <c r="T58" s="44"/>
      <c r="U58" s="44"/>
      <c r="V58" s="44"/>
      <c r="W58" s="44"/>
      <c r="X58" s="45"/>
      <c r="Y58" s="44"/>
    </row>
    <row r="59" spans="1:25" x14ac:dyDescent="0.25">
      <c r="A59" s="44"/>
      <c r="B59" s="44"/>
      <c r="C59" s="44"/>
      <c r="D59" s="44"/>
      <c r="E59" s="44"/>
      <c r="F59" s="44"/>
      <c r="G59" s="44"/>
      <c r="H59" s="44"/>
      <c r="I59" s="44"/>
      <c r="J59" s="44"/>
      <c r="K59" s="44"/>
      <c r="L59" s="44"/>
      <c r="M59" s="44"/>
      <c r="N59" s="44"/>
      <c r="O59" s="44"/>
      <c r="P59" s="44"/>
      <c r="Q59" s="44"/>
      <c r="R59" s="44"/>
      <c r="S59" s="44"/>
      <c r="T59" s="44"/>
      <c r="U59" s="44"/>
      <c r="V59" s="44"/>
      <c r="W59" s="44"/>
      <c r="X59" s="45"/>
      <c r="Y59" s="44"/>
    </row>
    <row r="60" spans="1:25"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5"/>
      <c r="Y60" s="44"/>
    </row>
    <row r="61" spans="1:25"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5"/>
      <c r="Y61" s="44"/>
    </row>
    <row r="62" spans="1:25"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5"/>
      <c r="Y62" s="44"/>
    </row>
    <row r="63" spans="1:25"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5"/>
      <c r="Y63" s="44"/>
    </row>
    <row r="64" spans="1:25"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5"/>
      <c r="Y64" s="44"/>
    </row>
    <row r="65" spans="1:25"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5"/>
      <c r="Y65" s="44"/>
    </row>
    <row r="66" spans="1:25"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5"/>
      <c r="Y66" s="44"/>
    </row>
    <row r="67" spans="1:25"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5"/>
      <c r="Y67" s="44"/>
    </row>
    <row r="68" spans="1:25"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5"/>
      <c r="Y68" s="44"/>
    </row>
    <row r="69" spans="1:25"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5"/>
      <c r="Y69" s="44"/>
    </row>
    <row r="70" spans="1:25"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5"/>
      <c r="Y70" s="44"/>
    </row>
    <row r="71" spans="1:25"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5"/>
      <c r="Y71" s="44"/>
    </row>
    <row r="72" spans="1:25"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5"/>
      <c r="Y72" s="44"/>
    </row>
    <row r="73" spans="1:25"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5"/>
      <c r="Y73" s="44"/>
    </row>
    <row r="74" spans="1:25"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5"/>
      <c r="Y74" s="44"/>
    </row>
    <row r="75" spans="1:25"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5"/>
      <c r="Y75" s="44"/>
    </row>
    <row r="76" spans="1:25"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5"/>
      <c r="Y76" s="44"/>
    </row>
    <row r="77" spans="1:25"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5"/>
      <c r="Y77" s="44"/>
    </row>
    <row r="78" spans="1:25"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5"/>
      <c r="Y78" s="44"/>
    </row>
    <row r="79" spans="1:25"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5"/>
      <c r="Y79" s="44"/>
    </row>
    <row r="80" spans="1:25"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5"/>
      <c r="Y80" s="44"/>
    </row>
    <row r="81" spans="1:25"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5"/>
      <c r="Y81" s="44"/>
    </row>
    <row r="82" spans="1:25"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5"/>
      <c r="Y82" s="44"/>
    </row>
    <row r="83" spans="1:25"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5"/>
      <c r="Y83" s="44"/>
    </row>
    <row r="84" spans="1:25"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5"/>
      <c r="Y84" s="44"/>
    </row>
    <row r="85" spans="1:25"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5"/>
      <c r="Y85" s="44"/>
    </row>
    <row r="86" spans="1:25"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5"/>
      <c r="Y86" s="44"/>
    </row>
    <row r="87" spans="1:25"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5"/>
      <c r="Y87" s="44"/>
    </row>
    <row r="88" spans="1:25"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5"/>
      <c r="Y88" s="44"/>
    </row>
    <row r="89" spans="1:25"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5"/>
      <c r="Y89" s="44"/>
    </row>
    <row r="90" spans="1:25"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5"/>
      <c r="Y90" s="44"/>
    </row>
    <row r="91" spans="1:25"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5"/>
      <c r="Y91" s="44"/>
    </row>
    <row r="92" spans="1:25"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5"/>
      <c r="Y92" s="44"/>
    </row>
    <row r="93" spans="1:25"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5"/>
      <c r="Y93" s="44"/>
    </row>
    <row r="94" spans="1:25"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5"/>
      <c r="Y94" s="44"/>
    </row>
    <row r="95" spans="1:25"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5"/>
      <c r="Y95" s="44"/>
    </row>
    <row r="96" spans="1:25"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5"/>
      <c r="Y96" s="44"/>
    </row>
    <row r="97" spans="1:25"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5"/>
      <c r="Y97" s="44"/>
    </row>
    <row r="98" spans="1:25"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5"/>
      <c r="Y98" s="44"/>
    </row>
    <row r="99" spans="1:25"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5"/>
      <c r="Y99" s="44"/>
    </row>
    <row r="100" spans="1:25"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5"/>
      <c r="Y100" s="44"/>
    </row>
    <row r="101" spans="1:25"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5"/>
      <c r="Y101" s="44"/>
    </row>
    <row r="102" spans="1:25"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5"/>
      <c r="Y102" s="44"/>
    </row>
    <row r="103" spans="1:25"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5"/>
      <c r="Y103" s="44"/>
    </row>
    <row r="104" spans="1:25"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5"/>
      <c r="Y104" s="44"/>
    </row>
    <row r="105" spans="1:25"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5"/>
      <c r="Y105" s="44"/>
    </row>
    <row r="106" spans="1:25"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5"/>
      <c r="Y106" s="44"/>
    </row>
    <row r="107" spans="1:25"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5"/>
      <c r="Y107" s="44"/>
    </row>
    <row r="108" spans="1:25"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5"/>
      <c r="Y108" s="44"/>
    </row>
    <row r="109" spans="1:25"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5"/>
      <c r="Y109" s="44"/>
    </row>
    <row r="110" spans="1:25"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5"/>
      <c r="Y110" s="44"/>
    </row>
    <row r="111" spans="1:25"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5"/>
      <c r="Y111" s="44"/>
    </row>
    <row r="112" spans="1:25"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5"/>
      <c r="Y112" s="44"/>
    </row>
    <row r="113" spans="1:25"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5"/>
      <c r="Y113" s="44"/>
    </row>
    <row r="114" spans="1:25"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5"/>
      <c r="Y114" s="44"/>
    </row>
    <row r="115" spans="1:25"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5"/>
      <c r="Y115" s="44"/>
    </row>
    <row r="116" spans="1:25"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5"/>
      <c r="Y116" s="44"/>
    </row>
    <row r="117" spans="1:25"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5"/>
      <c r="Y117" s="44"/>
    </row>
    <row r="118" spans="1:25"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5"/>
      <c r="Y118" s="44"/>
    </row>
    <row r="119" spans="1:25"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5"/>
      <c r="Y119" s="44"/>
    </row>
    <row r="120" spans="1:25"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5"/>
      <c r="Y120" s="44"/>
    </row>
    <row r="121" spans="1:25"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5"/>
      <c r="Y121" s="44"/>
    </row>
    <row r="122" spans="1:25"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5"/>
      <c r="Y122" s="44"/>
    </row>
    <row r="123" spans="1:25"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5"/>
      <c r="Y123" s="44"/>
    </row>
    <row r="124" spans="1:25"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5"/>
      <c r="Y124" s="44"/>
    </row>
    <row r="125" spans="1:25"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5"/>
      <c r="Y125" s="44"/>
    </row>
    <row r="126" spans="1:25"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5"/>
      <c r="Y126" s="44"/>
    </row>
    <row r="127" spans="1:25"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5"/>
      <c r="Y127" s="44"/>
    </row>
    <row r="128" spans="1:25"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5"/>
      <c r="Y128" s="44"/>
    </row>
    <row r="129" spans="1:25"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5"/>
      <c r="Y129" s="44"/>
    </row>
    <row r="130" spans="1:25"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5"/>
      <c r="Y130" s="44"/>
    </row>
    <row r="131" spans="1:25"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5"/>
      <c r="Y131" s="44"/>
    </row>
    <row r="132" spans="1:25"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5"/>
      <c r="Y132" s="44"/>
    </row>
    <row r="133" spans="1:25"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5"/>
      <c r="Y133" s="44"/>
    </row>
    <row r="134" spans="1:25"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5"/>
      <c r="Y134" s="44"/>
    </row>
    <row r="135" spans="1:25"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5"/>
      <c r="Y135" s="44"/>
    </row>
    <row r="136" spans="1:25"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5"/>
      <c r="Y136" s="44"/>
    </row>
    <row r="137" spans="1:25"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5"/>
      <c r="Y137" s="44"/>
    </row>
    <row r="138" spans="1:25"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5"/>
      <c r="Y138" s="44"/>
    </row>
    <row r="139" spans="1:25"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5"/>
      <c r="Y139" s="44"/>
    </row>
    <row r="140" spans="1:25"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5"/>
      <c r="Y140" s="44"/>
    </row>
    <row r="141" spans="1:25"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5"/>
      <c r="Y141" s="44"/>
    </row>
    <row r="142" spans="1:25"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5"/>
      <c r="Y142" s="44"/>
    </row>
    <row r="143" spans="1:25"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5"/>
      <c r="Y143" s="44"/>
    </row>
    <row r="144" spans="1:25"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5"/>
      <c r="Y144" s="44"/>
    </row>
    <row r="145" spans="1:25"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5"/>
      <c r="Y145" s="44"/>
    </row>
    <row r="146" spans="1:25"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5"/>
      <c r="Y146" s="44"/>
    </row>
    <row r="147" spans="1:25"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5"/>
      <c r="Y147" s="44"/>
    </row>
    <row r="148" spans="1:25"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5"/>
      <c r="Y148" s="44"/>
    </row>
    <row r="149" spans="1:25"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5"/>
      <c r="Y149" s="44"/>
    </row>
    <row r="150" spans="1:25"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5"/>
      <c r="Y150" s="44"/>
    </row>
    <row r="151" spans="1:25"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5"/>
      <c r="Y151" s="44"/>
    </row>
    <row r="152" spans="1:25"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5"/>
      <c r="Y152" s="44"/>
    </row>
    <row r="153" spans="1:25"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5"/>
      <c r="Y153" s="44"/>
    </row>
    <row r="154" spans="1:25"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5"/>
      <c r="Y154" s="44"/>
    </row>
    <row r="155" spans="1:25"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5"/>
      <c r="Y155" s="44"/>
    </row>
    <row r="156" spans="1:25"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5"/>
      <c r="Y156" s="44"/>
    </row>
    <row r="157" spans="1:25"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5"/>
      <c r="Y157" s="44"/>
    </row>
    <row r="158" spans="1:25"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5"/>
      <c r="Y158" s="44"/>
    </row>
    <row r="159" spans="1:25"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5"/>
      <c r="Y159" s="44"/>
    </row>
    <row r="160" spans="1:25"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5"/>
      <c r="Y160" s="44"/>
    </row>
    <row r="161" spans="1:25"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5"/>
      <c r="Y161" s="44"/>
    </row>
    <row r="162" spans="1:25"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5"/>
      <c r="Y162" s="44"/>
    </row>
    <row r="163" spans="1:25"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5"/>
      <c r="Y163" s="44"/>
    </row>
    <row r="164" spans="1:25"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5"/>
      <c r="Y164" s="44"/>
    </row>
    <row r="165" spans="1:25"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5"/>
      <c r="Y165" s="44"/>
    </row>
    <row r="166" spans="1:25"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5"/>
      <c r="Y166" s="44"/>
    </row>
    <row r="167" spans="1:25"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5"/>
      <c r="Y167" s="44"/>
    </row>
    <row r="168" spans="1:25"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5"/>
      <c r="Y168" s="44"/>
    </row>
    <row r="169" spans="1:25"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5"/>
      <c r="Y169" s="44"/>
    </row>
    <row r="170" spans="1:25"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5"/>
      <c r="Y170" s="44"/>
    </row>
    <row r="171" spans="1:25"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5"/>
      <c r="Y171" s="44"/>
    </row>
    <row r="172" spans="1:25"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5"/>
      <c r="Y172" s="44"/>
    </row>
    <row r="173" spans="1:25"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5"/>
      <c r="Y173" s="44"/>
    </row>
    <row r="174" spans="1:25"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5"/>
      <c r="Y174" s="44"/>
    </row>
    <row r="175" spans="1:25"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5"/>
      <c r="Y175" s="44"/>
    </row>
    <row r="176" spans="1:25"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5"/>
      <c r="Y176" s="44"/>
    </row>
    <row r="177" spans="1:25"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5"/>
      <c r="Y177" s="44"/>
    </row>
    <row r="178" spans="1:25"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5"/>
      <c r="Y178" s="44"/>
    </row>
    <row r="179" spans="1:25"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5"/>
      <c r="Y179" s="44"/>
    </row>
    <row r="180" spans="1:25"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5"/>
      <c r="Y180" s="44"/>
    </row>
    <row r="181" spans="1:25"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5"/>
      <c r="Y181" s="44"/>
    </row>
    <row r="182" spans="1:25"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5"/>
      <c r="Y182" s="44"/>
    </row>
    <row r="183" spans="1:25"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5"/>
      <c r="Y183" s="44"/>
    </row>
    <row r="184" spans="1:25"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5"/>
      <c r="Y184" s="44"/>
    </row>
    <row r="185" spans="1:25"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5"/>
      <c r="Y185" s="44"/>
    </row>
    <row r="186" spans="1:25"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5"/>
      <c r="Y186" s="44"/>
    </row>
    <row r="187" spans="1:25"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5"/>
      <c r="Y187" s="44"/>
    </row>
    <row r="188" spans="1:25"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5"/>
      <c r="Y188" s="44"/>
    </row>
    <row r="189" spans="1:25"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5"/>
      <c r="Y189" s="44"/>
    </row>
    <row r="190" spans="1:25"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5"/>
      <c r="Y190" s="44"/>
    </row>
    <row r="191" spans="1:25" x14ac:dyDescent="0.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5"/>
      <c r="Y191" s="44"/>
    </row>
    <row r="192" spans="1:25" x14ac:dyDescent="0.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5"/>
      <c r="Y192" s="44"/>
    </row>
    <row r="193" spans="1:25"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5"/>
      <c r="Y193" s="44"/>
    </row>
    <row r="194" spans="1:25" x14ac:dyDescent="0.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5"/>
      <c r="Y194" s="44"/>
    </row>
    <row r="195" spans="1:25" x14ac:dyDescent="0.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5"/>
      <c r="Y195" s="44"/>
    </row>
    <row r="196" spans="1:25" x14ac:dyDescent="0.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5"/>
      <c r="Y196" s="44"/>
    </row>
    <row r="197" spans="1:25" x14ac:dyDescent="0.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5"/>
      <c r="Y197" s="44"/>
    </row>
    <row r="198" spans="1:25" x14ac:dyDescent="0.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5"/>
      <c r="Y198" s="44"/>
    </row>
    <row r="199" spans="1:25"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5"/>
      <c r="Y199" s="44"/>
    </row>
    <row r="200" spans="1:25"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5"/>
      <c r="Y200" s="44"/>
    </row>
    <row r="201" spans="1:25" x14ac:dyDescent="0.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5"/>
      <c r="Y201" s="44"/>
    </row>
    <row r="202" spans="1:25" x14ac:dyDescent="0.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5"/>
      <c r="Y202" s="44"/>
    </row>
    <row r="203" spans="1:25" x14ac:dyDescent="0.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5"/>
      <c r="Y203" s="44"/>
    </row>
    <row r="204" spans="1:25" x14ac:dyDescent="0.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5"/>
      <c r="Y204" s="44"/>
    </row>
    <row r="205" spans="1:25" x14ac:dyDescent="0.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5"/>
      <c r="Y205" s="44"/>
    </row>
    <row r="206" spans="1:25" x14ac:dyDescent="0.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5"/>
      <c r="Y206" s="44"/>
    </row>
    <row r="207" spans="1:25" x14ac:dyDescent="0.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5"/>
      <c r="Y207" s="44"/>
    </row>
    <row r="208" spans="1:25"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5"/>
      <c r="Y208" s="44"/>
    </row>
    <row r="209" spans="1:25" x14ac:dyDescent="0.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5"/>
      <c r="Y209" s="44"/>
    </row>
    <row r="210" spans="1:25" x14ac:dyDescent="0.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5"/>
      <c r="Y210" s="44"/>
    </row>
    <row r="211" spans="1:25"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5"/>
      <c r="Y211" s="44"/>
    </row>
    <row r="212" spans="1:25"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5"/>
      <c r="Y212" s="44"/>
    </row>
    <row r="213" spans="1:25"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5"/>
      <c r="Y213" s="44"/>
    </row>
    <row r="214" spans="1:25" x14ac:dyDescent="0.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5"/>
      <c r="Y214" s="44"/>
    </row>
    <row r="215" spans="1:25" x14ac:dyDescent="0.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5"/>
      <c r="Y215" s="44"/>
    </row>
    <row r="216" spans="1:25" x14ac:dyDescent="0.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5"/>
      <c r="Y216" s="44"/>
    </row>
    <row r="217" spans="1:25" x14ac:dyDescent="0.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5"/>
      <c r="Y217" s="44"/>
    </row>
    <row r="218" spans="1:25" x14ac:dyDescent="0.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5"/>
      <c r="Y218" s="44"/>
    </row>
    <row r="219" spans="1:25" x14ac:dyDescent="0.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5"/>
      <c r="Y219" s="44"/>
    </row>
    <row r="220" spans="1:25" x14ac:dyDescent="0.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5"/>
      <c r="Y220" s="44"/>
    </row>
    <row r="221" spans="1:25" x14ac:dyDescent="0.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5"/>
      <c r="Y221" s="44"/>
    </row>
    <row r="222" spans="1:25" x14ac:dyDescent="0.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5"/>
      <c r="Y222" s="44"/>
    </row>
    <row r="223" spans="1:25" x14ac:dyDescent="0.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5"/>
      <c r="Y223" s="44"/>
    </row>
    <row r="224" spans="1:25" x14ac:dyDescent="0.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5"/>
      <c r="Y224" s="44"/>
    </row>
    <row r="225" spans="1:25" x14ac:dyDescent="0.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5"/>
      <c r="Y225" s="44"/>
    </row>
    <row r="226" spans="1:25" x14ac:dyDescent="0.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5"/>
      <c r="Y226" s="44"/>
    </row>
    <row r="227" spans="1:25" x14ac:dyDescent="0.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5"/>
      <c r="Y227" s="44"/>
    </row>
    <row r="228" spans="1:25"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5"/>
      <c r="Y228" s="44"/>
    </row>
    <row r="229" spans="1:25" x14ac:dyDescent="0.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5"/>
      <c r="Y229" s="44"/>
    </row>
    <row r="230" spans="1:25" x14ac:dyDescent="0.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5"/>
      <c r="Y230" s="44"/>
    </row>
    <row r="231" spans="1:25" x14ac:dyDescent="0.2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5"/>
      <c r="Y231" s="44"/>
    </row>
    <row r="232" spans="1:25" x14ac:dyDescent="0.2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5"/>
      <c r="Y232" s="44"/>
    </row>
    <row r="233" spans="1:25" x14ac:dyDescent="0.2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5"/>
      <c r="Y233" s="44"/>
    </row>
    <row r="234" spans="1:25" x14ac:dyDescent="0.2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5"/>
      <c r="Y234" s="44"/>
    </row>
    <row r="235" spans="1:25" x14ac:dyDescent="0.2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5"/>
      <c r="Y235" s="44"/>
    </row>
    <row r="236" spans="1:25" x14ac:dyDescent="0.2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5"/>
      <c r="Y236" s="44"/>
    </row>
    <row r="237" spans="1:25" x14ac:dyDescent="0.2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5"/>
      <c r="Y237" s="44"/>
    </row>
    <row r="238" spans="1:25" x14ac:dyDescent="0.2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5"/>
      <c r="Y238" s="44"/>
    </row>
    <row r="239" spans="1:25" x14ac:dyDescent="0.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5"/>
      <c r="Y239" s="44"/>
    </row>
    <row r="240" spans="1:25" x14ac:dyDescent="0.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5"/>
      <c r="Y240" s="44"/>
    </row>
    <row r="241" spans="1:25" x14ac:dyDescent="0.2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5"/>
      <c r="Y241" s="44"/>
    </row>
    <row r="242" spans="1:25" x14ac:dyDescent="0.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5"/>
      <c r="Y242" s="44"/>
    </row>
    <row r="243" spans="1:25" x14ac:dyDescent="0.2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5"/>
      <c r="Y243" s="44"/>
    </row>
    <row r="244" spans="1:25" x14ac:dyDescent="0.2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5"/>
      <c r="Y244" s="44"/>
    </row>
    <row r="245" spans="1:25" x14ac:dyDescent="0.2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5"/>
      <c r="Y245" s="44"/>
    </row>
    <row r="246" spans="1:25" x14ac:dyDescent="0.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5"/>
      <c r="Y246" s="44"/>
    </row>
    <row r="247" spans="1:25" x14ac:dyDescent="0.2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5"/>
      <c r="Y247" s="44"/>
    </row>
    <row r="248" spans="1:25" x14ac:dyDescent="0.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5"/>
      <c r="Y248" s="44"/>
    </row>
    <row r="249" spans="1:25" x14ac:dyDescent="0.2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5"/>
      <c r="Y249" s="44"/>
    </row>
    <row r="250" spans="1:25" x14ac:dyDescent="0.2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5"/>
      <c r="Y250" s="44"/>
    </row>
    <row r="251" spans="1:25" x14ac:dyDescent="0.2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5"/>
      <c r="Y251" s="44"/>
    </row>
    <row r="252" spans="1:25" x14ac:dyDescent="0.2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5"/>
      <c r="Y252" s="44"/>
    </row>
    <row r="253" spans="1:25" x14ac:dyDescent="0.2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5"/>
      <c r="Y253" s="44"/>
    </row>
    <row r="254" spans="1:25" x14ac:dyDescent="0.2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5"/>
      <c r="Y254" s="44"/>
    </row>
    <row r="255" spans="1:25" x14ac:dyDescent="0.2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5"/>
      <c r="Y255" s="44"/>
    </row>
    <row r="256" spans="1:25" x14ac:dyDescent="0.2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5"/>
      <c r="Y256" s="44"/>
    </row>
    <row r="257" spans="1:25" x14ac:dyDescent="0.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5"/>
      <c r="Y257" s="44"/>
    </row>
    <row r="258" spans="1:25" x14ac:dyDescent="0.2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5"/>
      <c r="Y258" s="44"/>
    </row>
    <row r="259" spans="1:25" x14ac:dyDescent="0.2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5"/>
      <c r="Y259" s="44"/>
    </row>
    <row r="260" spans="1:25" x14ac:dyDescent="0.2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5"/>
      <c r="Y260" s="44"/>
    </row>
    <row r="261" spans="1:25" x14ac:dyDescent="0.2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5"/>
      <c r="Y261" s="44"/>
    </row>
    <row r="262" spans="1:25" x14ac:dyDescent="0.2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5"/>
      <c r="Y262" s="44"/>
    </row>
    <row r="263" spans="1:25" x14ac:dyDescent="0.2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5"/>
      <c r="Y263" s="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Y263"/>
  <sheetViews>
    <sheetView workbookViewId="0">
      <selection sqref="A1:Y559"/>
    </sheetView>
  </sheetViews>
  <sheetFormatPr defaultRowHeight="15" x14ac:dyDescent="0.25"/>
  <cols>
    <col min="1" max="1" width="9.140625" style="9"/>
    <col min="2" max="23" width="25.7109375" style="9" customWidth="1"/>
    <col min="24" max="24" width="25.7109375" style="39" customWidth="1"/>
    <col min="25" max="25" width="25.7109375" style="9" customWidth="1"/>
  </cols>
  <sheetData>
    <row r="1" spans="1:25" ht="60.75" customHeight="1" x14ac:dyDescent="0.25">
      <c r="A1" s="40" t="s">
        <v>106</v>
      </c>
      <c r="B1" s="40" t="s">
        <v>64</v>
      </c>
      <c r="C1" s="40" t="s">
        <v>65</v>
      </c>
      <c r="D1" s="40" t="s">
        <v>66</v>
      </c>
      <c r="E1" s="40" t="s">
        <v>70</v>
      </c>
      <c r="F1" s="46" t="s">
        <v>20</v>
      </c>
      <c r="G1" s="40" t="s">
        <v>72</v>
      </c>
      <c r="H1" s="40" t="s">
        <v>94</v>
      </c>
      <c r="I1" s="40" t="s">
        <v>75</v>
      </c>
      <c r="J1" s="40" t="s">
        <v>83</v>
      </c>
      <c r="K1" s="40" t="s">
        <v>84</v>
      </c>
      <c r="L1" s="40" t="s">
        <v>43</v>
      </c>
      <c r="M1" s="40" t="s">
        <v>78</v>
      </c>
      <c r="N1" s="40" t="s">
        <v>79</v>
      </c>
      <c r="O1" s="40" t="s">
        <v>80</v>
      </c>
      <c r="P1" s="40" t="s">
        <v>85</v>
      </c>
      <c r="Q1" s="40" t="s">
        <v>100</v>
      </c>
      <c r="R1" s="40" t="s">
        <v>86</v>
      </c>
      <c r="S1" s="40" t="s">
        <v>60</v>
      </c>
      <c r="T1" s="40" t="s">
        <v>101</v>
      </c>
      <c r="U1" s="40" t="s">
        <v>102</v>
      </c>
      <c r="V1" s="40" t="s">
        <v>103</v>
      </c>
      <c r="W1" s="40" t="s">
        <v>110</v>
      </c>
      <c r="X1" s="43" t="s">
        <v>63</v>
      </c>
      <c r="Y1" s="40" t="s">
        <v>61</v>
      </c>
    </row>
    <row r="2" spans="1:25" s="4" customFormat="1" ht="39.950000000000003" customHeight="1" x14ac:dyDescent="0.25">
      <c r="A2" s="97">
        <v>1</v>
      </c>
      <c r="B2" s="97" t="s">
        <v>67</v>
      </c>
      <c r="C2" s="97" t="s">
        <v>68</v>
      </c>
      <c r="D2" s="97" t="s">
        <v>69</v>
      </c>
      <c r="E2" s="97">
        <v>0</v>
      </c>
      <c r="F2" s="97">
        <v>19000</v>
      </c>
      <c r="G2" s="97">
        <v>8460</v>
      </c>
      <c r="H2" s="97">
        <v>2115</v>
      </c>
      <c r="I2" s="97">
        <v>890.52631578947364</v>
      </c>
      <c r="J2" s="97">
        <v>8460</v>
      </c>
      <c r="K2" s="97">
        <v>2115</v>
      </c>
      <c r="L2" s="97">
        <v>1</v>
      </c>
      <c r="M2" s="97">
        <v>1109.5200000000002</v>
      </c>
      <c r="N2" s="97">
        <v>1128</v>
      </c>
      <c r="O2" s="97">
        <v>1</v>
      </c>
      <c r="P2" s="97">
        <v>0</v>
      </c>
      <c r="Q2" s="97">
        <v>639.61875000000009</v>
      </c>
      <c r="R2" s="97">
        <v>2307.5662500000003</v>
      </c>
      <c r="S2" s="97">
        <v>5062.1850000000004</v>
      </c>
      <c r="T2" s="97">
        <v>1182.2387500000002</v>
      </c>
      <c r="U2" s="97">
        <v>1125.3275000000001</v>
      </c>
      <c r="V2" s="97">
        <v>1125.3275000000001</v>
      </c>
      <c r="W2" s="97" t="s">
        <v>91</v>
      </c>
      <c r="X2" s="98">
        <v>42592</v>
      </c>
      <c r="Y2" s="97" t="s">
        <v>105</v>
      </c>
    </row>
    <row r="3" spans="1:25" s="4" customFormat="1" ht="39.950000000000003" customHeight="1" x14ac:dyDescent="0.25">
      <c r="A3" s="97">
        <f>A2+1</f>
        <v>2</v>
      </c>
      <c r="B3" s="97" t="s">
        <v>67</v>
      </c>
      <c r="C3" s="97" t="s">
        <v>68</v>
      </c>
      <c r="D3" s="97" t="s">
        <v>69</v>
      </c>
      <c r="E3" s="97">
        <v>0</v>
      </c>
      <c r="F3" s="97">
        <v>19000</v>
      </c>
      <c r="G3" s="97">
        <v>8460</v>
      </c>
      <c r="H3" s="97">
        <v>2115</v>
      </c>
      <c r="I3" s="97">
        <v>890.52631578947364</v>
      </c>
      <c r="J3" s="97">
        <v>4230</v>
      </c>
      <c r="K3" s="97">
        <v>1057.5</v>
      </c>
      <c r="L3" s="97">
        <v>0.5</v>
      </c>
      <c r="M3" s="97">
        <v>563.90666666666664</v>
      </c>
      <c r="N3" s="97">
        <v>1128</v>
      </c>
      <c r="O3" s="97">
        <v>2</v>
      </c>
      <c r="P3" s="97">
        <v>-1057.5</v>
      </c>
      <c r="Q3" s="97">
        <v>333.08541666666667</v>
      </c>
      <c r="R3" s="97">
        <v>1182.23875</v>
      </c>
      <c r="S3" s="97">
        <v>2572.8241666666668</v>
      </c>
      <c r="T3" s="97">
        <v>1182.2387500000002</v>
      </c>
      <c r="U3" s="97">
        <v>0</v>
      </c>
      <c r="V3" s="97">
        <v>-1057.5</v>
      </c>
      <c r="W3" s="97" t="s">
        <v>21</v>
      </c>
      <c r="X3" s="98">
        <v>42592</v>
      </c>
      <c r="Y3" s="97" t="s">
        <v>105</v>
      </c>
    </row>
    <row r="4" spans="1:25" s="4" customFormat="1" ht="39.950000000000003" customHeight="1" x14ac:dyDescent="0.25">
      <c r="A4" s="97">
        <f>A3+1</f>
        <v>3</v>
      </c>
      <c r="B4" s="97"/>
      <c r="C4" s="97"/>
      <c r="D4" s="97"/>
      <c r="E4" s="97"/>
      <c r="F4" s="97"/>
      <c r="G4" s="97"/>
      <c r="H4" s="97"/>
      <c r="I4" s="97"/>
      <c r="J4" s="97"/>
      <c r="K4" s="97"/>
      <c r="L4" s="97"/>
      <c r="M4" s="97"/>
      <c r="N4" s="97"/>
      <c r="O4" s="97"/>
      <c r="P4" s="97"/>
      <c r="Q4" s="97"/>
      <c r="R4" s="97"/>
      <c r="S4" s="97"/>
      <c r="T4" s="97"/>
      <c r="U4" s="97"/>
      <c r="V4" s="97"/>
      <c r="W4" s="97"/>
      <c r="X4" s="98"/>
      <c r="Y4" s="97"/>
    </row>
    <row r="5" spans="1:25" s="4" customFormat="1" ht="39.950000000000003" customHeight="1" x14ac:dyDescent="0.25">
      <c r="A5" s="97"/>
      <c r="B5" s="97"/>
      <c r="C5" s="97"/>
      <c r="D5" s="97"/>
      <c r="E5" s="97"/>
      <c r="F5" s="97"/>
      <c r="G5" s="97"/>
      <c r="H5" s="97"/>
      <c r="I5" s="97"/>
      <c r="J5" s="97"/>
      <c r="K5" s="97"/>
      <c r="L5" s="97"/>
      <c r="M5" s="97"/>
      <c r="N5" s="97"/>
      <c r="O5" s="97"/>
      <c r="P5" s="97"/>
      <c r="Q5" s="97"/>
      <c r="R5" s="97"/>
      <c r="S5" s="97"/>
      <c r="T5" s="97"/>
      <c r="U5" s="97"/>
      <c r="V5" s="97"/>
      <c r="W5" s="97"/>
      <c r="X5" s="98"/>
      <c r="Y5" s="97"/>
    </row>
    <row r="6" spans="1:25" s="4" customFormat="1" ht="39.950000000000003" customHeight="1" x14ac:dyDescent="0.25">
      <c r="A6" s="97"/>
      <c r="B6" s="97"/>
      <c r="C6" s="97"/>
      <c r="D6" s="97"/>
      <c r="E6" s="97"/>
      <c r="F6" s="97"/>
      <c r="G6" s="97"/>
      <c r="H6" s="97"/>
      <c r="I6" s="97"/>
      <c r="J6" s="97"/>
      <c r="K6" s="97"/>
      <c r="L6" s="97"/>
      <c r="M6" s="97"/>
      <c r="N6" s="97"/>
      <c r="O6" s="97"/>
      <c r="P6" s="97"/>
      <c r="Q6" s="97"/>
      <c r="R6" s="97"/>
      <c r="S6" s="97"/>
      <c r="T6" s="97"/>
      <c r="U6" s="97"/>
      <c r="V6" s="97"/>
      <c r="W6" s="97"/>
      <c r="X6" s="98"/>
      <c r="Y6" s="97"/>
    </row>
    <row r="7" spans="1:25" s="4" customFormat="1" ht="39.950000000000003" customHeight="1" x14ac:dyDescent="0.25">
      <c r="A7" s="97"/>
      <c r="B7" s="97"/>
      <c r="C7" s="97"/>
      <c r="D7" s="97"/>
      <c r="E7" s="97"/>
      <c r="F7" s="97"/>
      <c r="G7" s="97"/>
      <c r="H7" s="97"/>
      <c r="I7" s="97"/>
      <c r="J7" s="97"/>
      <c r="K7" s="97"/>
      <c r="L7" s="97"/>
      <c r="M7" s="97"/>
      <c r="N7" s="97"/>
      <c r="O7" s="97"/>
      <c r="P7" s="97"/>
      <c r="Q7" s="97"/>
      <c r="R7" s="97"/>
      <c r="S7" s="97"/>
      <c r="T7" s="97"/>
      <c r="U7" s="97"/>
      <c r="V7" s="97"/>
      <c r="W7" s="97"/>
      <c r="X7" s="98"/>
      <c r="Y7" s="97"/>
    </row>
    <row r="8" spans="1:25" s="4" customFormat="1" ht="39.950000000000003" customHeight="1" x14ac:dyDescent="0.25">
      <c r="A8" s="97"/>
      <c r="B8" s="97"/>
      <c r="C8" s="97"/>
      <c r="D8" s="97"/>
      <c r="E8" s="97"/>
      <c r="F8" s="97"/>
      <c r="G8" s="97"/>
      <c r="H8" s="97"/>
      <c r="I8" s="97"/>
      <c r="J8" s="97"/>
      <c r="K8" s="97"/>
      <c r="L8" s="97"/>
      <c r="M8" s="97"/>
      <c r="N8" s="97"/>
      <c r="O8" s="97"/>
      <c r="P8" s="97"/>
      <c r="Q8" s="97"/>
      <c r="R8" s="97"/>
      <c r="S8" s="97"/>
      <c r="T8" s="97"/>
      <c r="U8" s="97"/>
      <c r="V8" s="97"/>
      <c r="W8" s="97"/>
      <c r="X8" s="98"/>
      <c r="Y8" s="97"/>
    </row>
    <row r="9" spans="1:25" s="4" customFormat="1" ht="39.950000000000003" customHeight="1" x14ac:dyDescent="0.25">
      <c r="A9" s="97"/>
      <c r="B9" s="97"/>
      <c r="C9" s="97"/>
      <c r="D9" s="97"/>
      <c r="E9" s="97"/>
      <c r="F9" s="97"/>
      <c r="G9" s="97"/>
      <c r="H9" s="97"/>
      <c r="I9" s="97"/>
      <c r="J9" s="97"/>
      <c r="K9" s="97"/>
      <c r="L9" s="97"/>
      <c r="M9" s="97"/>
      <c r="N9" s="97"/>
      <c r="O9" s="97"/>
      <c r="P9" s="97"/>
      <c r="Q9" s="97"/>
      <c r="R9" s="97"/>
      <c r="S9" s="97"/>
      <c r="T9" s="97"/>
      <c r="U9" s="97"/>
      <c r="V9" s="97"/>
      <c r="W9" s="97"/>
      <c r="X9" s="98"/>
      <c r="Y9" s="97"/>
    </row>
    <row r="10" spans="1:25" s="4" customFormat="1" ht="39.950000000000003" customHeight="1" x14ac:dyDescent="0.25">
      <c r="A10" s="97"/>
      <c r="B10" s="97"/>
      <c r="C10" s="97"/>
      <c r="D10" s="97"/>
      <c r="E10" s="97"/>
      <c r="F10" s="97"/>
      <c r="G10" s="97"/>
      <c r="H10" s="97"/>
      <c r="I10" s="97"/>
      <c r="J10" s="97"/>
      <c r="K10" s="97"/>
      <c r="L10" s="97"/>
      <c r="M10" s="97"/>
      <c r="N10" s="97"/>
      <c r="O10" s="97"/>
      <c r="P10" s="97"/>
      <c r="Q10" s="97"/>
      <c r="R10" s="97"/>
      <c r="S10" s="97"/>
      <c r="T10" s="97"/>
      <c r="U10" s="97"/>
      <c r="V10" s="97"/>
      <c r="W10" s="97"/>
      <c r="X10" s="98"/>
      <c r="Y10" s="97"/>
    </row>
    <row r="11" spans="1:25" s="4" customFormat="1" ht="39.950000000000003" customHeight="1" x14ac:dyDescent="0.25">
      <c r="A11" s="97"/>
      <c r="B11" s="97"/>
      <c r="C11" s="97"/>
      <c r="D11" s="97"/>
      <c r="E11" s="97"/>
      <c r="F11" s="97"/>
      <c r="G11" s="97"/>
      <c r="H11" s="97"/>
      <c r="I11" s="97"/>
      <c r="J11" s="97"/>
      <c r="K11" s="97"/>
      <c r="L11" s="97"/>
      <c r="M11" s="97"/>
      <c r="N11" s="97"/>
      <c r="O11" s="97"/>
      <c r="P11" s="97"/>
      <c r="Q11" s="97"/>
      <c r="R11" s="97"/>
      <c r="S11" s="97"/>
      <c r="T11" s="97"/>
      <c r="U11" s="97"/>
      <c r="V11" s="97"/>
      <c r="W11" s="97"/>
      <c r="X11" s="98"/>
      <c r="Y11" s="97"/>
    </row>
    <row r="12" spans="1:25" s="4" customFormat="1" ht="39.950000000000003" customHeight="1" x14ac:dyDescent="0.25">
      <c r="A12" s="97"/>
      <c r="B12" s="97"/>
      <c r="C12" s="97"/>
      <c r="D12" s="97"/>
      <c r="E12" s="97"/>
      <c r="F12" s="97"/>
      <c r="G12" s="97"/>
      <c r="H12" s="97"/>
      <c r="I12" s="97"/>
      <c r="J12" s="97"/>
      <c r="K12" s="97"/>
      <c r="L12" s="97"/>
      <c r="M12" s="97"/>
      <c r="N12" s="97"/>
      <c r="O12" s="97"/>
      <c r="P12" s="97"/>
      <c r="Q12" s="97"/>
      <c r="R12" s="97"/>
      <c r="S12" s="97"/>
      <c r="T12" s="97"/>
      <c r="U12" s="97"/>
      <c r="V12" s="97"/>
      <c r="W12" s="97"/>
      <c r="X12" s="98"/>
      <c r="Y12" s="97"/>
    </row>
    <row r="13" spans="1:25" s="4" customFormat="1" ht="39.950000000000003" customHeight="1" x14ac:dyDescent="0.25">
      <c r="A13" s="97"/>
      <c r="B13" s="97"/>
      <c r="C13" s="97"/>
      <c r="D13" s="97"/>
      <c r="E13" s="97"/>
      <c r="F13" s="97"/>
      <c r="G13" s="97"/>
      <c r="H13" s="97"/>
      <c r="I13" s="97"/>
      <c r="J13" s="97"/>
      <c r="K13" s="97"/>
      <c r="L13" s="97"/>
      <c r="M13" s="97"/>
      <c r="N13" s="97"/>
      <c r="O13" s="97"/>
      <c r="P13" s="97"/>
      <c r="Q13" s="97"/>
      <c r="R13" s="97"/>
      <c r="S13" s="97"/>
      <c r="T13" s="97"/>
      <c r="U13" s="97"/>
      <c r="V13" s="97"/>
      <c r="W13" s="97"/>
      <c r="X13" s="98"/>
      <c r="Y13" s="97"/>
    </row>
    <row r="14" spans="1:25" s="4" customFormat="1" ht="39.950000000000003" customHeight="1" x14ac:dyDescent="0.25">
      <c r="A14" s="44"/>
      <c r="B14" s="44"/>
      <c r="C14" s="44"/>
      <c r="D14" s="44"/>
      <c r="E14" s="44"/>
      <c r="F14" s="44"/>
      <c r="G14" s="44"/>
      <c r="H14" s="44"/>
      <c r="I14" s="44"/>
      <c r="J14" s="44"/>
      <c r="K14" s="44"/>
      <c r="L14" s="44"/>
      <c r="M14" s="44"/>
      <c r="N14" s="44"/>
      <c r="O14" s="44"/>
      <c r="P14" s="44"/>
      <c r="Q14" s="44"/>
      <c r="R14" s="44"/>
      <c r="S14" s="44"/>
      <c r="T14" s="44"/>
      <c r="U14" s="44"/>
      <c r="V14" s="44"/>
      <c r="W14" s="44"/>
      <c r="X14" s="45"/>
      <c r="Y14" s="44"/>
    </row>
    <row r="15" spans="1:25" s="4" customFormat="1" ht="39.950000000000003" customHeight="1"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5"/>
      <c r="Y15" s="44"/>
    </row>
    <row r="16" spans="1:25" s="4" customFormat="1" ht="39.950000000000003" customHeight="1"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5"/>
      <c r="Y16" s="44"/>
    </row>
    <row r="17" spans="1:25" s="4" customFormat="1"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5"/>
      <c r="Y17" s="44"/>
    </row>
    <row r="18" spans="1:25" s="4" customFormat="1"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5"/>
      <c r="Y18" s="44"/>
    </row>
    <row r="19" spans="1:2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5"/>
      <c r="Y19" s="44"/>
    </row>
    <row r="20" spans="1:25"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5"/>
      <c r="Y20" s="44"/>
    </row>
    <row r="21" spans="1:25"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5"/>
      <c r="Y21" s="44"/>
    </row>
    <row r="22" spans="1:25"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5"/>
      <c r="Y22" s="44"/>
    </row>
    <row r="23" spans="1:25"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5"/>
      <c r="Y23" s="44"/>
    </row>
    <row r="24" spans="1:25"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5"/>
      <c r="Y24" s="44"/>
    </row>
    <row r="25" spans="1:25"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5"/>
      <c r="Y25" s="44"/>
    </row>
    <row r="26" spans="1:25"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5"/>
      <c r="Y26" s="44"/>
    </row>
    <row r="27" spans="1:25"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5"/>
      <c r="Y27" s="44"/>
    </row>
    <row r="28" spans="1:25"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5"/>
      <c r="Y28" s="44"/>
    </row>
    <row r="29" spans="1:25"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5"/>
      <c r="Y29" s="44"/>
    </row>
    <row r="30" spans="1:25"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5"/>
      <c r="Y30" s="44"/>
    </row>
    <row r="31" spans="1:25"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5"/>
      <c r="Y31" s="44"/>
    </row>
    <row r="32" spans="1:25"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5"/>
      <c r="Y32" s="44"/>
    </row>
    <row r="33" spans="1:25"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5"/>
      <c r="Y33" s="44"/>
    </row>
    <row r="34" spans="1:25"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5"/>
      <c r="Y34" s="44"/>
    </row>
    <row r="35" spans="1:25"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5"/>
      <c r="Y35" s="44"/>
    </row>
    <row r="36" spans="1:25"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5"/>
      <c r="Y36" s="44"/>
    </row>
    <row r="37" spans="1:25"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5"/>
      <c r="Y37" s="44"/>
    </row>
    <row r="38" spans="1:25"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5"/>
      <c r="Y38" s="44"/>
    </row>
    <row r="39" spans="1:25"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5"/>
      <c r="Y39" s="44"/>
    </row>
    <row r="40" spans="1:25"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5"/>
      <c r="Y40" s="44"/>
    </row>
    <row r="41" spans="1:25"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5"/>
      <c r="Y41" s="44"/>
    </row>
    <row r="42" spans="1:25"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5"/>
      <c r="Y42" s="44"/>
    </row>
    <row r="43" spans="1:25"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5"/>
      <c r="Y43" s="44"/>
    </row>
    <row r="44" spans="1:25"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5"/>
      <c r="Y44" s="44"/>
    </row>
    <row r="45" spans="1:25"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5"/>
      <c r="Y45" s="44"/>
    </row>
    <row r="46" spans="1:25"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5"/>
      <c r="Y46" s="44"/>
    </row>
    <row r="47" spans="1:25"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5"/>
      <c r="Y47" s="44"/>
    </row>
    <row r="48" spans="1:25" x14ac:dyDescent="0.25">
      <c r="A48" s="44"/>
      <c r="B48" s="44"/>
      <c r="C48" s="44"/>
      <c r="D48" s="44"/>
      <c r="E48" s="44"/>
      <c r="F48" s="44"/>
      <c r="G48" s="44"/>
      <c r="H48" s="44"/>
      <c r="I48" s="44"/>
      <c r="J48" s="44"/>
      <c r="K48" s="44"/>
      <c r="L48" s="44"/>
      <c r="M48" s="44"/>
      <c r="N48" s="44"/>
      <c r="O48" s="44"/>
      <c r="P48" s="44"/>
      <c r="Q48" s="44"/>
      <c r="R48" s="44"/>
      <c r="S48" s="44"/>
      <c r="T48" s="44"/>
      <c r="U48" s="44"/>
      <c r="V48" s="44"/>
      <c r="W48" s="44"/>
      <c r="X48" s="45"/>
      <c r="Y48" s="44"/>
    </row>
    <row r="49" spans="1:25"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5"/>
      <c r="Y49" s="44"/>
    </row>
    <row r="50" spans="1:25" x14ac:dyDescent="0.25">
      <c r="A50" s="44"/>
      <c r="B50" s="44"/>
      <c r="C50" s="44"/>
      <c r="D50" s="44"/>
      <c r="E50" s="44"/>
      <c r="F50" s="44"/>
      <c r="G50" s="44"/>
      <c r="H50" s="44"/>
      <c r="I50" s="44"/>
      <c r="J50" s="44"/>
      <c r="K50" s="44"/>
      <c r="L50" s="44"/>
      <c r="M50" s="44"/>
      <c r="N50" s="44"/>
      <c r="O50" s="44"/>
      <c r="P50" s="44"/>
      <c r="Q50" s="44"/>
      <c r="R50" s="44"/>
      <c r="S50" s="44"/>
      <c r="T50" s="44"/>
      <c r="U50" s="44"/>
      <c r="V50" s="44"/>
      <c r="W50" s="44"/>
      <c r="X50" s="45"/>
      <c r="Y50" s="44"/>
    </row>
    <row r="51" spans="1:25" x14ac:dyDescent="0.25">
      <c r="A51" s="44"/>
      <c r="B51" s="44"/>
      <c r="C51" s="44"/>
      <c r="D51" s="44"/>
      <c r="E51" s="44"/>
      <c r="F51" s="44"/>
      <c r="G51" s="44"/>
      <c r="H51" s="44"/>
      <c r="I51" s="44"/>
      <c r="J51" s="44"/>
      <c r="K51" s="44"/>
      <c r="L51" s="44"/>
      <c r="M51" s="44"/>
      <c r="N51" s="44"/>
      <c r="O51" s="44"/>
      <c r="P51" s="44"/>
      <c r="Q51" s="44"/>
      <c r="R51" s="44"/>
      <c r="S51" s="44"/>
      <c r="T51" s="44"/>
      <c r="U51" s="44"/>
      <c r="V51" s="44"/>
      <c r="W51" s="44"/>
      <c r="X51" s="45"/>
      <c r="Y51" s="44"/>
    </row>
    <row r="52" spans="1:25" x14ac:dyDescent="0.25">
      <c r="A52" s="44"/>
      <c r="B52" s="44"/>
      <c r="C52" s="44"/>
      <c r="D52" s="44"/>
      <c r="E52" s="44"/>
      <c r="F52" s="44"/>
      <c r="G52" s="44"/>
      <c r="H52" s="44"/>
      <c r="I52" s="44"/>
      <c r="J52" s="44"/>
      <c r="K52" s="44"/>
      <c r="L52" s="44"/>
      <c r="M52" s="44"/>
      <c r="N52" s="44"/>
      <c r="O52" s="44"/>
      <c r="P52" s="44"/>
      <c r="Q52" s="44"/>
      <c r="R52" s="44"/>
      <c r="S52" s="44"/>
      <c r="T52" s="44"/>
      <c r="U52" s="44"/>
      <c r="V52" s="44"/>
      <c r="W52" s="44"/>
      <c r="X52" s="45"/>
      <c r="Y52" s="44"/>
    </row>
    <row r="53" spans="1:25" x14ac:dyDescent="0.25">
      <c r="A53" s="44"/>
      <c r="B53" s="44"/>
      <c r="C53" s="44"/>
      <c r="D53" s="44"/>
      <c r="E53" s="44"/>
      <c r="F53" s="44"/>
      <c r="G53" s="44"/>
      <c r="H53" s="44"/>
      <c r="I53" s="44"/>
      <c r="J53" s="44"/>
      <c r="K53" s="44"/>
      <c r="L53" s="44"/>
      <c r="M53" s="44"/>
      <c r="N53" s="44"/>
      <c r="O53" s="44"/>
      <c r="P53" s="44"/>
      <c r="Q53" s="44"/>
      <c r="R53" s="44"/>
      <c r="S53" s="44"/>
      <c r="T53" s="44"/>
      <c r="U53" s="44"/>
      <c r="V53" s="44"/>
      <c r="W53" s="44"/>
      <c r="X53" s="45"/>
      <c r="Y53" s="44"/>
    </row>
    <row r="54" spans="1:25" x14ac:dyDescent="0.25">
      <c r="A54" s="44"/>
      <c r="B54" s="44"/>
      <c r="C54" s="44"/>
      <c r="D54" s="44"/>
      <c r="E54" s="44"/>
      <c r="F54" s="44"/>
      <c r="G54" s="44"/>
      <c r="H54" s="44"/>
      <c r="I54" s="44"/>
      <c r="J54" s="44"/>
      <c r="K54" s="44"/>
      <c r="L54" s="44"/>
      <c r="M54" s="44"/>
      <c r="N54" s="44"/>
      <c r="O54" s="44"/>
      <c r="P54" s="44"/>
      <c r="Q54" s="44"/>
      <c r="R54" s="44"/>
      <c r="S54" s="44"/>
      <c r="T54" s="44"/>
      <c r="U54" s="44"/>
      <c r="V54" s="44"/>
      <c r="W54" s="44"/>
      <c r="X54" s="45"/>
      <c r="Y54" s="44"/>
    </row>
    <row r="55" spans="1:25" x14ac:dyDescent="0.25">
      <c r="A55" s="44"/>
      <c r="B55" s="44"/>
      <c r="C55" s="44"/>
      <c r="D55" s="44"/>
      <c r="E55" s="44"/>
      <c r="F55" s="44"/>
      <c r="G55" s="44"/>
      <c r="H55" s="44"/>
      <c r="I55" s="44"/>
      <c r="J55" s="44"/>
      <c r="K55" s="44"/>
      <c r="L55" s="44"/>
      <c r="M55" s="44"/>
      <c r="N55" s="44"/>
      <c r="O55" s="44"/>
      <c r="P55" s="44"/>
      <c r="Q55" s="44"/>
      <c r="R55" s="44"/>
      <c r="S55" s="44"/>
      <c r="T55" s="44"/>
      <c r="U55" s="44"/>
      <c r="V55" s="44"/>
      <c r="W55" s="44"/>
      <c r="X55" s="45"/>
      <c r="Y55" s="44"/>
    </row>
    <row r="56" spans="1:25" x14ac:dyDescent="0.25">
      <c r="A56" s="44"/>
      <c r="B56" s="44"/>
      <c r="C56" s="44"/>
      <c r="D56" s="44"/>
      <c r="E56" s="44"/>
      <c r="F56" s="44"/>
      <c r="G56" s="44"/>
      <c r="H56" s="44"/>
      <c r="I56" s="44"/>
      <c r="J56" s="44"/>
      <c r="K56" s="44"/>
      <c r="L56" s="44"/>
      <c r="M56" s="44"/>
      <c r="N56" s="44"/>
      <c r="O56" s="44"/>
      <c r="P56" s="44"/>
      <c r="Q56" s="44"/>
      <c r="R56" s="44"/>
      <c r="S56" s="44"/>
      <c r="T56" s="44"/>
      <c r="U56" s="44"/>
      <c r="V56" s="44"/>
      <c r="W56" s="44"/>
      <c r="X56" s="45"/>
      <c r="Y56" s="44"/>
    </row>
    <row r="57" spans="1:25"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45"/>
      <c r="Y57" s="44"/>
    </row>
    <row r="58" spans="1:25" x14ac:dyDescent="0.25">
      <c r="A58" s="44"/>
      <c r="B58" s="44"/>
      <c r="C58" s="44"/>
      <c r="D58" s="44"/>
      <c r="E58" s="44"/>
      <c r="F58" s="44"/>
      <c r="G58" s="44"/>
      <c r="H58" s="44"/>
      <c r="I58" s="44"/>
      <c r="J58" s="44"/>
      <c r="K58" s="44"/>
      <c r="L58" s="44"/>
      <c r="M58" s="44"/>
      <c r="N58" s="44"/>
      <c r="O58" s="44"/>
      <c r="P58" s="44"/>
      <c r="Q58" s="44"/>
      <c r="R58" s="44"/>
      <c r="S58" s="44"/>
      <c r="T58" s="44"/>
      <c r="U58" s="44"/>
      <c r="V58" s="44"/>
      <c r="W58" s="44"/>
      <c r="X58" s="45"/>
      <c r="Y58" s="44"/>
    </row>
    <row r="59" spans="1:25" x14ac:dyDescent="0.25">
      <c r="A59" s="44"/>
      <c r="B59" s="44"/>
      <c r="C59" s="44"/>
      <c r="D59" s="44"/>
      <c r="E59" s="44"/>
      <c r="F59" s="44"/>
      <c r="G59" s="44"/>
      <c r="H59" s="44"/>
      <c r="I59" s="44"/>
      <c r="J59" s="44"/>
      <c r="K59" s="44"/>
      <c r="L59" s="44"/>
      <c r="M59" s="44"/>
      <c r="N59" s="44"/>
      <c r="O59" s="44"/>
      <c r="P59" s="44"/>
      <c r="Q59" s="44"/>
      <c r="R59" s="44"/>
      <c r="S59" s="44"/>
      <c r="T59" s="44"/>
      <c r="U59" s="44"/>
      <c r="V59" s="44"/>
      <c r="W59" s="44"/>
      <c r="X59" s="45"/>
      <c r="Y59" s="44"/>
    </row>
    <row r="60" spans="1:25"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5"/>
      <c r="Y60" s="44"/>
    </row>
    <row r="61" spans="1:25"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5"/>
      <c r="Y61" s="44"/>
    </row>
    <row r="62" spans="1:25"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5"/>
      <c r="Y62" s="44"/>
    </row>
    <row r="63" spans="1:25"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5"/>
      <c r="Y63" s="44"/>
    </row>
    <row r="64" spans="1:25"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5"/>
      <c r="Y64" s="44"/>
    </row>
    <row r="65" spans="1:25"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5"/>
      <c r="Y65" s="44"/>
    </row>
    <row r="66" spans="1:25"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5"/>
      <c r="Y66" s="44"/>
    </row>
    <row r="67" spans="1:25"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5"/>
      <c r="Y67" s="44"/>
    </row>
    <row r="68" spans="1:25"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5"/>
      <c r="Y68" s="44"/>
    </row>
    <row r="69" spans="1:25"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5"/>
      <c r="Y69" s="44"/>
    </row>
    <row r="70" spans="1:25"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5"/>
      <c r="Y70" s="44"/>
    </row>
    <row r="71" spans="1:25"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5"/>
      <c r="Y71" s="44"/>
    </row>
    <row r="72" spans="1:25"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5"/>
      <c r="Y72" s="44"/>
    </row>
    <row r="73" spans="1:25"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5"/>
      <c r="Y73" s="44"/>
    </row>
    <row r="74" spans="1:25"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5"/>
      <c r="Y74" s="44"/>
    </row>
    <row r="75" spans="1:25"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5"/>
      <c r="Y75" s="44"/>
    </row>
    <row r="76" spans="1:25"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5"/>
      <c r="Y76" s="44"/>
    </row>
    <row r="77" spans="1:25"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5"/>
      <c r="Y77" s="44"/>
    </row>
    <row r="78" spans="1:25"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5"/>
      <c r="Y78" s="44"/>
    </row>
    <row r="79" spans="1:25"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5"/>
      <c r="Y79" s="44"/>
    </row>
    <row r="80" spans="1:25"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5"/>
      <c r="Y80" s="44"/>
    </row>
    <row r="81" spans="1:25"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5"/>
      <c r="Y81" s="44"/>
    </row>
    <row r="82" spans="1:25"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5"/>
      <c r="Y82" s="44"/>
    </row>
    <row r="83" spans="1:25"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5"/>
      <c r="Y83" s="44"/>
    </row>
    <row r="84" spans="1:25"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5"/>
      <c r="Y84" s="44"/>
    </row>
    <row r="85" spans="1:25"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5"/>
      <c r="Y85" s="44"/>
    </row>
    <row r="86" spans="1:25"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5"/>
      <c r="Y86" s="44"/>
    </row>
    <row r="87" spans="1:25"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5"/>
      <c r="Y87" s="44"/>
    </row>
    <row r="88" spans="1:25"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5"/>
      <c r="Y88" s="44"/>
    </row>
    <row r="89" spans="1:25"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5"/>
      <c r="Y89" s="44"/>
    </row>
    <row r="90" spans="1:25"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5"/>
      <c r="Y90" s="44"/>
    </row>
    <row r="91" spans="1:25"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5"/>
      <c r="Y91" s="44"/>
    </row>
    <row r="92" spans="1:25"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5"/>
      <c r="Y92" s="44"/>
    </row>
    <row r="93" spans="1:25"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5"/>
      <c r="Y93" s="44"/>
    </row>
    <row r="94" spans="1:25"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5"/>
      <c r="Y94" s="44"/>
    </row>
    <row r="95" spans="1:25"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5"/>
      <c r="Y95" s="44"/>
    </row>
    <row r="96" spans="1:25"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5"/>
      <c r="Y96" s="44"/>
    </row>
    <row r="97" spans="1:25"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5"/>
      <c r="Y97" s="44"/>
    </row>
    <row r="98" spans="1:25"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5"/>
      <c r="Y98" s="44"/>
    </row>
    <row r="99" spans="1:25"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5"/>
      <c r="Y99" s="44"/>
    </row>
    <row r="100" spans="1:25"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5"/>
      <c r="Y100" s="44"/>
    </row>
    <row r="101" spans="1:25"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5"/>
      <c r="Y101" s="44"/>
    </row>
    <row r="102" spans="1:25"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5"/>
      <c r="Y102" s="44"/>
    </row>
    <row r="103" spans="1:25"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5"/>
      <c r="Y103" s="44"/>
    </row>
    <row r="104" spans="1:25"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5"/>
      <c r="Y104" s="44"/>
    </row>
    <row r="105" spans="1:25"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5"/>
      <c r="Y105" s="44"/>
    </row>
    <row r="106" spans="1:25"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5"/>
      <c r="Y106" s="44"/>
    </row>
    <row r="107" spans="1:25"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5"/>
      <c r="Y107" s="44"/>
    </row>
    <row r="108" spans="1:25"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5"/>
      <c r="Y108" s="44"/>
    </row>
    <row r="109" spans="1:25"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5"/>
      <c r="Y109" s="44"/>
    </row>
    <row r="110" spans="1:25"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5"/>
      <c r="Y110" s="44"/>
    </row>
    <row r="111" spans="1:25"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5"/>
      <c r="Y111" s="44"/>
    </row>
    <row r="112" spans="1:25"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5"/>
      <c r="Y112" s="44"/>
    </row>
    <row r="113" spans="1:25"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5"/>
      <c r="Y113" s="44"/>
    </row>
    <row r="114" spans="1:25"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5"/>
      <c r="Y114" s="44"/>
    </row>
    <row r="115" spans="1:25"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5"/>
      <c r="Y115" s="44"/>
    </row>
    <row r="116" spans="1:25"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5"/>
      <c r="Y116" s="44"/>
    </row>
    <row r="117" spans="1:25"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5"/>
      <c r="Y117" s="44"/>
    </row>
    <row r="118" spans="1:25"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5"/>
      <c r="Y118" s="44"/>
    </row>
    <row r="119" spans="1:25"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5"/>
      <c r="Y119" s="44"/>
    </row>
    <row r="120" spans="1:25"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5"/>
      <c r="Y120" s="44"/>
    </row>
    <row r="121" spans="1:25"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5"/>
      <c r="Y121" s="44"/>
    </row>
    <row r="122" spans="1:25"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5"/>
      <c r="Y122" s="44"/>
    </row>
    <row r="123" spans="1:25"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5"/>
      <c r="Y123" s="44"/>
    </row>
    <row r="124" spans="1:25"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5"/>
      <c r="Y124" s="44"/>
    </row>
    <row r="125" spans="1:25"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5"/>
      <c r="Y125" s="44"/>
    </row>
    <row r="126" spans="1:25"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5"/>
      <c r="Y126" s="44"/>
    </row>
    <row r="127" spans="1:25"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5"/>
      <c r="Y127" s="44"/>
    </row>
    <row r="128" spans="1:25"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5"/>
      <c r="Y128" s="44"/>
    </row>
    <row r="129" spans="1:25"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5"/>
      <c r="Y129" s="44"/>
    </row>
    <row r="130" spans="1:25"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5"/>
      <c r="Y130" s="44"/>
    </row>
    <row r="131" spans="1:25"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5"/>
      <c r="Y131" s="44"/>
    </row>
    <row r="132" spans="1:25"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5"/>
      <c r="Y132" s="44"/>
    </row>
    <row r="133" spans="1:25"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5"/>
      <c r="Y133" s="44"/>
    </row>
    <row r="134" spans="1:25"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5"/>
      <c r="Y134" s="44"/>
    </row>
    <row r="135" spans="1:25"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5"/>
      <c r="Y135" s="44"/>
    </row>
    <row r="136" spans="1:25"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5"/>
      <c r="Y136" s="44"/>
    </row>
    <row r="137" spans="1:25"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5"/>
      <c r="Y137" s="44"/>
    </row>
    <row r="138" spans="1:25"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5"/>
      <c r="Y138" s="44"/>
    </row>
    <row r="139" spans="1:25"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5"/>
      <c r="Y139" s="44"/>
    </row>
    <row r="140" spans="1:25"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5"/>
      <c r="Y140" s="44"/>
    </row>
    <row r="141" spans="1:25"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5"/>
      <c r="Y141" s="44"/>
    </row>
    <row r="142" spans="1:25"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5"/>
      <c r="Y142" s="44"/>
    </row>
    <row r="143" spans="1:25"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5"/>
      <c r="Y143" s="44"/>
    </row>
    <row r="144" spans="1:25"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5"/>
      <c r="Y144" s="44"/>
    </row>
    <row r="145" spans="1:25"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5"/>
      <c r="Y145" s="44"/>
    </row>
    <row r="146" spans="1:25"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5"/>
      <c r="Y146" s="44"/>
    </row>
    <row r="147" spans="1:25"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5"/>
      <c r="Y147" s="44"/>
    </row>
    <row r="148" spans="1:25"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5"/>
      <c r="Y148" s="44"/>
    </row>
    <row r="149" spans="1:25"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5"/>
      <c r="Y149" s="44"/>
    </row>
    <row r="150" spans="1:25"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5"/>
      <c r="Y150" s="44"/>
    </row>
    <row r="151" spans="1:25"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5"/>
      <c r="Y151" s="44"/>
    </row>
    <row r="152" spans="1:25"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5"/>
      <c r="Y152" s="44"/>
    </row>
    <row r="153" spans="1:25"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5"/>
      <c r="Y153" s="44"/>
    </row>
    <row r="154" spans="1:25"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5"/>
      <c r="Y154" s="44"/>
    </row>
    <row r="155" spans="1:25"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5"/>
      <c r="Y155" s="44"/>
    </row>
    <row r="156" spans="1:25"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5"/>
      <c r="Y156" s="44"/>
    </row>
    <row r="157" spans="1:25"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5"/>
      <c r="Y157" s="44"/>
    </row>
    <row r="158" spans="1:25"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5"/>
      <c r="Y158" s="44"/>
    </row>
    <row r="159" spans="1:25"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5"/>
      <c r="Y159" s="44"/>
    </row>
    <row r="160" spans="1:25"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5"/>
      <c r="Y160" s="44"/>
    </row>
    <row r="161" spans="1:25"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5"/>
      <c r="Y161" s="44"/>
    </row>
    <row r="162" spans="1:25"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5"/>
      <c r="Y162" s="44"/>
    </row>
    <row r="163" spans="1:25"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5"/>
      <c r="Y163" s="44"/>
    </row>
    <row r="164" spans="1:25"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5"/>
      <c r="Y164" s="44"/>
    </row>
    <row r="165" spans="1:25"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5"/>
      <c r="Y165" s="44"/>
    </row>
    <row r="166" spans="1:25"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5"/>
      <c r="Y166" s="44"/>
    </row>
    <row r="167" spans="1:25"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5"/>
      <c r="Y167" s="44"/>
    </row>
    <row r="168" spans="1:25"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5"/>
      <c r="Y168" s="44"/>
    </row>
    <row r="169" spans="1:25"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5"/>
      <c r="Y169" s="44"/>
    </row>
    <row r="170" spans="1:25"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5"/>
      <c r="Y170" s="44"/>
    </row>
    <row r="171" spans="1:25"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5"/>
      <c r="Y171" s="44"/>
    </row>
    <row r="172" spans="1:25"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5"/>
      <c r="Y172" s="44"/>
    </row>
    <row r="173" spans="1:25"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5"/>
      <c r="Y173" s="44"/>
    </row>
    <row r="174" spans="1:25"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5"/>
      <c r="Y174" s="44"/>
    </row>
    <row r="175" spans="1:25"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5"/>
      <c r="Y175" s="44"/>
    </row>
    <row r="176" spans="1:25"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5"/>
      <c r="Y176" s="44"/>
    </row>
    <row r="177" spans="1:25"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5"/>
      <c r="Y177" s="44"/>
    </row>
    <row r="178" spans="1:25"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5"/>
      <c r="Y178" s="44"/>
    </row>
    <row r="179" spans="1:25"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5"/>
      <c r="Y179" s="44"/>
    </row>
    <row r="180" spans="1:25"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5"/>
      <c r="Y180" s="44"/>
    </row>
    <row r="181" spans="1:25"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5"/>
      <c r="Y181" s="44"/>
    </row>
    <row r="182" spans="1:25"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5"/>
      <c r="Y182" s="44"/>
    </row>
    <row r="183" spans="1:25"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5"/>
      <c r="Y183" s="44"/>
    </row>
    <row r="184" spans="1:25"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5"/>
      <c r="Y184" s="44"/>
    </row>
    <row r="185" spans="1:25"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5"/>
      <c r="Y185" s="44"/>
    </row>
    <row r="186" spans="1:25"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5"/>
      <c r="Y186" s="44"/>
    </row>
    <row r="187" spans="1:25"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5"/>
      <c r="Y187" s="44"/>
    </row>
    <row r="188" spans="1:25"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5"/>
      <c r="Y188" s="44"/>
    </row>
    <row r="189" spans="1:25"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5"/>
      <c r="Y189" s="44"/>
    </row>
    <row r="190" spans="1:25"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5"/>
      <c r="Y190" s="44"/>
    </row>
    <row r="191" spans="1:25" x14ac:dyDescent="0.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5"/>
      <c r="Y191" s="44"/>
    </row>
    <row r="192" spans="1:25" x14ac:dyDescent="0.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5"/>
      <c r="Y192" s="44"/>
    </row>
    <row r="193" spans="1:25"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5"/>
      <c r="Y193" s="44"/>
    </row>
    <row r="194" spans="1:25" x14ac:dyDescent="0.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5"/>
      <c r="Y194" s="44"/>
    </row>
    <row r="195" spans="1:25" x14ac:dyDescent="0.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5"/>
      <c r="Y195" s="44"/>
    </row>
    <row r="196" spans="1:25" x14ac:dyDescent="0.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5"/>
      <c r="Y196" s="44"/>
    </row>
    <row r="197" spans="1:25" x14ac:dyDescent="0.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5"/>
      <c r="Y197" s="44"/>
    </row>
    <row r="198" spans="1:25" x14ac:dyDescent="0.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5"/>
      <c r="Y198" s="44"/>
    </row>
    <row r="199" spans="1:25"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5"/>
      <c r="Y199" s="44"/>
    </row>
    <row r="200" spans="1:25"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5"/>
      <c r="Y200" s="44"/>
    </row>
    <row r="201" spans="1:25" x14ac:dyDescent="0.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5"/>
      <c r="Y201" s="44"/>
    </row>
    <row r="202" spans="1:25" x14ac:dyDescent="0.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5"/>
      <c r="Y202" s="44"/>
    </row>
    <row r="203" spans="1:25" x14ac:dyDescent="0.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5"/>
      <c r="Y203" s="44"/>
    </row>
    <row r="204" spans="1:25" x14ac:dyDescent="0.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5"/>
      <c r="Y204" s="44"/>
    </row>
    <row r="205" spans="1:25" x14ac:dyDescent="0.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5"/>
      <c r="Y205" s="44"/>
    </row>
    <row r="206" spans="1:25" x14ac:dyDescent="0.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5"/>
      <c r="Y206" s="44"/>
    </row>
    <row r="207" spans="1:25" x14ac:dyDescent="0.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5"/>
      <c r="Y207" s="44"/>
    </row>
    <row r="208" spans="1:25"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5"/>
      <c r="Y208" s="44"/>
    </row>
    <row r="209" spans="1:25" x14ac:dyDescent="0.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5"/>
      <c r="Y209" s="44"/>
    </row>
    <row r="210" spans="1:25" x14ac:dyDescent="0.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5"/>
      <c r="Y210" s="44"/>
    </row>
    <row r="211" spans="1:25"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5"/>
      <c r="Y211" s="44"/>
    </row>
    <row r="212" spans="1:25"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5"/>
      <c r="Y212" s="44"/>
    </row>
    <row r="213" spans="1:25"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5"/>
      <c r="Y213" s="44"/>
    </row>
    <row r="214" spans="1:25" x14ac:dyDescent="0.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5"/>
      <c r="Y214" s="44"/>
    </row>
    <row r="215" spans="1:25" x14ac:dyDescent="0.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5"/>
      <c r="Y215" s="44"/>
    </row>
    <row r="216" spans="1:25" x14ac:dyDescent="0.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5"/>
      <c r="Y216" s="44"/>
    </row>
    <row r="217" spans="1:25" x14ac:dyDescent="0.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5"/>
      <c r="Y217" s="44"/>
    </row>
    <row r="218" spans="1:25" x14ac:dyDescent="0.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5"/>
      <c r="Y218" s="44"/>
    </row>
    <row r="219" spans="1:25" x14ac:dyDescent="0.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5"/>
      <c r="Y219" s="44"/>
    </row>
    <row r="220" spans="1:25" x14ac:dyDescent="0.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5"/>
      <c r="Y220" s="44"/>
    </row>
    <row r="221" spans="1:25" x14ac:dyDescent="0.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5"/>
      <c r="Y221" s="44"/>
    </row>
    <row r="222" spans="1:25" x14ac:dyDescent="0.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5"/>
      <c r="Y222" s="44"/>
    </row>
    <row r="223" spans="1:25" x14ac:dyDescent="0.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5"/>
      <c r="Y223" s="44"/>
    </row>
    <row r="224" spans="1:25" x14ac:dyDescent="0.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5"/>
      <c r="Y224" s="44"/>
    </row>
    <row r="225" spans="1:25" x14ac:dyDescent="0.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5"/>
      <c r="Y225" s="44"/>
    </row>
    <row r="226" spans="1:25" x14ac:dyDescent="0.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5"/>
      <c r="Y226" s="44"/>
    </row>
    <row r="227" spans="1:25" x14ac:dyDescent="0.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5"/>
      <c r="Y227" s="44"/>
    </row>
    <row r="228" spans="1:25"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5"/>
      <c r="Y228" s="44"/>
    </row>
    <row r="229" spans="1:25" x14ac:dyDescent="0.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5"/>
      <c r="Y229" s="44"/>
    </row>
    <row r="230" spans="1:25" x14ac:dyDescent="0.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5"/>
      <c r="Y230" s="44"/>
    </row>
    <row r="231" spans="1:25" x14ac:dyDescent="0.2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5"/>
      <c r="Y231" s="44"/>
    </row>
    <row r="232" spans="1:25" x14ac:dyDescent="0.2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5"/>
      <c r="Y232" s="44"/>
    </row>
    <row r="233" spans="1:25" x14ac:dyDescent="0.2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5"/>
      <c r="Y233" s="44"/>
    </row>
    <row r="234" spans="1:25" x14ac:dyDescent="0.2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5"/>
      <c r="Y234" s="44"/>
    </row>
    <row r="235" spans="1:25" x14ac:dyDescent="0.2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5"/>
      <c r="Y235" s="44"/>
    </row>
    <row r="236" spans="1:25" x14ac:dyDescent="0.2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5"/>
      <c r="Y236" s="44"/>
    </row>
    <row r="237" spans="1:25" x14ac:dyDescent="0.2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5"/>
      <c r="Y237" s="44"/>
    </row>
    <row r="238" spans="1:25" x14ac:dyDescent="0.2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5"/>
      <c r="Y238" s="44"/>
    </row>
    <row r="239" spans="1:25" x14ac:dyDescent="0.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5"/>
      <c r="Y239" s="44"/>
    </row>
    <row r="240" spans="1:25" x14ac:dyDescent="0.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5"/>
      <c r="Y240" s="44"/>
    </row>
    <row r="241" spans="1:25" x14ac:dyDescent="0.2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5"/>
      <c r="Y241" s="44"/>
    </row>
    <row r="242" spans="1:25" x14ac:dyDescent="0.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5"/>
      <c r="Y242" s="44"/>
    </row>
    <row r="243" spans="1:25" x14ac:dyDescent="0.2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5"/>
      <c r="Y243" s="44"/>
    </row>
    <row r="244" spans="1:25" x14ac:dyDescent="0.2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5"/>
      <c r="Y244" s="44"/>
    </row>
    <row r="245" spans="1:25" x14ac:dyDescent="0.2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5"/>
      <c r="Y245" s="44"/>
    </row>
    <row r="246" spans="1:25" x14ac:dyDescent="0.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5"/>
      <c r="Y246" s="44"/>
    </row>
    <row r="247" spans="1:25" x14ac:dyDescent="0.2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5"/>
      <c r="Y247" s="44"/>
    </row>
    <row r="248" spans="1:25" x14ac:dyDescent="0.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5"/>
      <c r="Y248" s="44"/>
    </row>
    <row r="249" spans="1:25" x14ac:dyDescent="0.2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5"/>
      <c r="Y249" s="44"/>
    </row>
    <row r="250" spans="1:25" x14ac:dyDescent="0.2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5"/>
      <c r="Y250" s="44"/>
    </row>
    <row r="251" spans="1:25" x14ac:dyDescent="0.2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5"/>
      <c r="Y251" s="44"/>
    </row>
    <row r="252" spans="1:25" x14ac:dyDescent="0.2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5"/>
      <c r="Y252" s="44"/>
    </row>
    <row r="253" spans="1:25" x14ac:dyDescent="0.2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5"/>
      <c r="Y253" s="44"/>
    </row>
    <row r="254" spans="1:25" x14ac:dyDescent="0.2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5"/>
      <c r="Y254" s="44"/>
    </row>
    <row r="255" spans="1:25" x14ac:dyDescent="0.2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5"/>
      <c r="Y255" s="44"/>
    </row>
    <row r="256" spans="1:25" x14ac:dyDescent="0.2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5"/>
      <c r="Y256" s="44"/>
    </row>
    <row r="257" spans="1:25" x14ac:dyDescent="0.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5"/>
      <c r="Y257" s="44"/>
    </row>
    <row r="258" spans="1:25" x14ac:dyDescent="0.2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5"/>
      <c r="Y258" s="44"/>
    </row>
    <row r="259" spans="1:25" x14ac:dyDescent="0.2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5"/>
      <c r="Y259" s="44"/>
    </row>
    <row r="260" spans="1:25" x14ac:dyDescent="0.2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5"/>
      <c r="Y260" s="44"/>
    </row>
    <row r="261" spans="1:25" x14ac:dyDescent="0.2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5"/>
      <c r="Y261" s="44"/>
    </row>
    <row r="262" spans="1:25" x14ac:dyDescent="0.2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5"/>
      <c r="Y262" s="44"/>
    </row>
    <row r="263" spans="1:25" x14ac:dyDescent="0.2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5"/>
      <c r="Y263" s="44"/>
    </row>
  </sheetData>
  <autoFilter ref="A1:Y16"/>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Button 2">
              <controlPr defaultSize="0" print="0" autoFill="0" autoPict="0" macro="[0]!ARŞİV">
                <anchor moveWithCells="1">
                  <from>
                    <xdr:col>0</xdr:col>
                    <xdr:colOff>0</xdr:colOff>
                    <xdr:row>0</xdr:row>
                    <xdr:rowOff>0</xdr:rowOff>
                  </from>
                  <to>
                    <xdr:col>1</xdr:col>
                    <xdr:colOff>314325</xdr:colOff>
                    <xdr:row>0</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UM25"/>
  <sheetViews>
    <sheetView workbookViewId="0"/>
  </sheetViews>
  <sheetFormatPr defaultRowHeight="15" x14ac:dyDescent="0.25"/>
  <cols>
    <col min="1" max="1" width="50.7109375" customWidth="1"/>
    <col min="2" max="559" width="30.7109375" customWidth="1"/>
  </cols>
  <sheetData>
    <row r="1" spans="1:559" ht="15" customHeight="1" x14ac:dyDescent="0.25">
      <c r="A1" s="41" t="s">
        <v>106</v>
      </c>
      <c r="B1" s="9">
        <v>1</v>
      </c>
      <c r="C1" s="9">
        <v>2</v>
      </c>
      <c r="D1" s="9">
        <v>3</v>
      </c>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row>
    <row r="2" spans="1:559" ht="15" customHeight="1" x14ac:dyDescent="0.25">
      <c r="A2" s="41" t="s">
        <v>64</v>
      </c>
      <c r="B2" s="9" t="s">
        <v>67</v>
      </c>
      <c r="C2" s="9" t="s">
        <v>67</v>
      </c>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row>
    <row r="3" spans="1:559" ht="15" customHeight="1" x14ac:dyDescent="0.25">
      <c r="A3" s="41" t="s">
        <v>65</v>
      </c>
      <c r="B3" s="9" t="s">
        <v>68</v>
      </c>
      <c r="C3" s="9" t="s">
        <v>68</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row>
    <row r="4" spans="1:559" ht="15" customHeight="1" x14ac:dyDescent="0.25">
      <c r="A4" s="41" t="s">
        <v>66</v>
      </c>
      <c r="B4" s="9" t="s">
        <v>69</v>
      </c>
      <c r="C4" s="9" t="s">
        <v>69</v>
      </c>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row>
    <row r="5" spans="1:559" ht="15" customHeight="1" x14ac:dyDescent="0.25">
      <c r="A5" s="41" t="s">
        <v>70</v>
      </c>
      <c r="B5" s="9">
        <v>0</v>
      </c>
      <c r="C5" s="9">
        <v>0</v>
      </c>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row>
    <row r="6" spans="1:559" ht="15" customHeight="1" x14ac:dyDescent="0.25">
      <c r="A6" s="41" t="s">
        <v>20</v>
      </c>
      <c r="B6" s="9">
        <v>19000</v>
      </c>
      <c r="C6" s="9">
        <v>19000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row>
    <row r="7" spans="1:559" ht="15" customHeight="1" x14ac:dyDescent="0.25">
      <c r="A7" s="41" t="s">
        <v>72</v>
      </c>
      <c r="B7" s="9">
        <v>8460</v>
      </c>
      <c r="C7" s="9">
        <v>8460</v>
      </c>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row>
    <row r="8" spans="1:559" ht="15" customHeight="1" x14ac:dyDescent="0.25">
      <c r="A8" s="41" t="s">
        <v>94</v>
      </c>
      <c r="B8" s="9">
        <v>2115</v>
      </c>
      <c r="C8" s="9">
        <v>2115</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row>
    <row r="9" spans="1:559" ht="15" customHeight="1" x14ac:dyDescent="0.25">
      <c r="A9" s="41" t="s">
        <v>75</v>
      </c>
      <c r="B9" s="9">
        <v>890.52631578947364</v>
      </c>
      <c r="C9" s="9">
        <v>890.52631578947364</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row>
    <row r="10" spans="1:559" ht="15" customHeight="1" x14ac:dyDescent="0.25">
      <c r="A10" s="41" t="s">
        <v>83</v>
      </c>
      <c r="B10" s="9">
        <v>8460</v>
      </c>
      <c r="C10" s="9">
        <v>4230</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row>
    <row r="11" spans="1:559" ht="15" customHeight="1" x14ac:dyDescent="0.25">
      <c r="A11" s="41" t="s">
        <v>84</v>
      </c>
      <c r="B11" s="9">
        <v>2115</v>
      </c>
      <c r="C11" s="9">
        <v>1057.5</v>
      </c>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row>
    <row r="12" spans="1:559" ht="15" customHeight="1" x14ac:dyDescent="0.25">
      <c r="A12" s="41" t="s">
        <v>43</v>
      </c>
      <c r="B12" s="9">
        <v>1</v>
      </c>
      <c r="C12" s="9">
        <v>0.5</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row>
    <row r="13" spans="1:559" ht="15" customHeight="1" x14ac:dyDescent="0.25">
      <c r="A13" s="41" t="s">
        <v>78</v>
      </c>
      <c r="B13" s="9">
        <v>1109.5200000000002</v>
      </c>
      <c r="C13" s="9">
        <v>563.90666666666664</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row>
    <row r="14" spans="1:559" ht="15" customHeight="1" x14ac:dyDescent="0.25">
      <c r="A14" s="41" t="s">
        <v>79</v>
      </c>
      <c r="B14" s="9">
        <v>1128</v>
      </c>
      <c r="C14" s="9">
        <v>1128</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row>
    <row r="15" spans="1:559" ht="15" customHeight="1" x14ac:dyDescent="0.25">
      <c r="A15" s="41" t="s">
        <v>80</v>
      </c>
      <c r="B15" s="9">
        <v>1</v>
      </c>
      <c r="C15" s="9">
        <v>2</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row>
    <row r="16" spans="1:559" ht="15" customHeight="1" x14ac:dyDescent="0.25">
      <c r="A16" s="41" t="s">
        <v>85</v>
      </c>
      <c r="B16" s="9">
        <v>0</v>
      </c>
      <c r="C16" s="9">
        <v>-1057.5</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row>
    <row r="17" spans="1:559" ht="15" customHeight="1" x14ac:dyDescent="0.25">
      <c r="A17" s="41" t="s">
        <v>100</v>
      </c>
      <c r="B17" s="9">
        <v>639.61875000000009</v>
      </c>
      <c r="C17" s="9">
        <v>333.08541666666667</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row>
    <row r="18" spans="1:559" ht="15" customHeight="1" x14ac:dyDescent="0.25">
      <c r="A18" s="41" t="s">
        <v>86</v>
      </c>
      <c r="B18" s="9">
        <v>2307.5662500000003</v>
      </c>
      <c r="C18" s="9">
        <v>1182.23875</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row>
    <row r="19" spans="1:559" ht="15" customHeight="1" x14ac:dyDescent="0.25">
      <c r="A19" s="41" t="s">
        <v>60</v>
      </c>
      <c r="B19" s="9">
        <v>5062.1850000000004</v>
      </c>
      <c r="C19" s="9">
        <v>2572.8241666666668</v>
      </c>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row>
    <row r="20" spans="1:559" ht="15" customHeight="1" x14ac:dyDescent="0.25">
      <c r="A20" s="41" t="s">
        <v>101</v>
      </c>
      <c r="B20" s="9">
        <v>1182.2387500000002</v>
      </c>
      <c r="C20" s="9">
        <v>1182.2387500000002</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row>
    <row r="21" spans="1:559" ht="15" customHeight="1" x14ac:dyDescent="0.25">
      <c r="A21" s="41" t="s">
        <v>102</v>
      </c>
      <c r="B21" s="9">
        <v>1125.3275000000001</v>
      </c>
      <c r="C21" s="9">
        <v>0</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row>
    <row r="22" spans="1:559" ht="15" customHeight="1" x14ac:dyDescent="0.25">
      <c r="A22" s="41" t="s">
        <v>103</v>
      </c>
      <c r="B22" s="9">
        <v>1125.3275000000001</v>
      </c>
      <c r="C22" s="9">
        <v>-1057.5</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row>
    <row r="23" spans="1:559" ht="15" customHeight="1" x14ac:dyDescent="0.25">
      <c r="A23" s="41" t="s">
        <v>110</v>
      </c>
      <c r="B23" s="9" t="s">
        <v>91</v>
      </c>
      <c r="C23" s="9" t="s">
        <v>21</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row>
    <row r="24" spans="1:559" s="38" customFormat="1" ht="15" customHeight="1" x14ac:dyDescent="0.25">
      <c r="A24" s="42" t="s">
        <v>63</v>
      </c>
      <c r="B24" s="39">
        <v>42592</v>
      </c>
      <c r="C24" s="39">
        <v>42592</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c r="PA24" s="39"/>
      <c r="PB24" s="39"/>
      <c r="PC24" s="39"/>
      <c r="PD24" s="39"/>
      <c r="PE24" s="39"/>
      <c r="PF24" s="39"/>
      <c r="PG24" s="39"/>
      <c r="PH24" s="39"/>
      <c r="PI24" s="39"/>
      <c r="PJ24" s="39"/>
      <c r="PK24" s="39"/>
      <c r="PL24" s="39"/>
      <c r="PM24" s="39"/>
      <c r="PN24" s="39"/>
      <c r="PO24" s="39"/>
      <c r="PP24" s="39"/>
      <c r="PQ24" s="39"/>
      <c r="PR24" s="39"/>
      <c r="PS24" s="39"/>
      <c r="PT24" s="39"/>
      <c r="PU24" s="39"/>
      <c r="PV24" s="39"/>
      <c r="PW24" s="39"/>
      <c r="PX24" s="39"/>
      <c r="PY24" s="39"/>
      <c r="PZ24" s="39"/>
      <c r="QA24" s="39"/>
      <c r="QB24" s="39"/>
      <c r="QC24" s="39"/>
      <c r="QD24" s="39"/>
      <c r="QE24" s="39"/>
      <c r="QF24" s="39"/>
      <c r="QG24" s="39"/>
      <c r="QH24" s="39"/>
      <c r="QI24" s="39"/>
      <c r="QJ24" s="39"/>
      <c r="QK24" s="39"/>
      <c r="QL24" s="39"/>
      <c r="QM24" s="39"/>
      <c r="QN24" s="39"/>
      <c r="QO24" s="39"/>
      <c r="QP24" s="39"/>
      <c r="QQ24" s="39"/>
      <c r="QR24" s="39"/>
      <c r="QS24" s="39"/>
      <c r="QT24" s="39"/>
      <c r="QU24" s="39"/>
      <c r="QV24" s="39"/>
      <c r="QW24" s="39"/>
      <c r="QX24" s="39"/>
      <c r="QY24" s="39"/>
      <c r="QZ24" s="39"/>
      <c r="RA24" s="39"/>
      <c r="RB24" s="39"/>
      <c r="RC24" s="39"/>
      <c r="RD24" s="39"/>
      <c r="RE24" s="39"/>
      <c r="RF24" s="39"/>
      <c r="RG24" s="39"/>
      <c r="RH24" s="39"/>
      <c r="RI24" s="39"/>
      <c r="RJ24" s="39"/>
      <c r="RK24" s="39"/>
      <c r="RL24" s="39"/>
      <c r="RM24" s="39"/>
      <c r="RN24" s="39"/>
      <c r="RO24" s="39"/>
      <c r="RP24" s="39"/>
      <c r="RQ24" s="39"/>
      <c r="RR24" s="39"/>
      <c r="RS24" s="39"/>
      <c r="RT24" s="39"/>
      <c r="RU24" s="39"/>
      <c r="RV24" s="39"/>
      <c r="RW24" s="39"/>
      <c r="RX24" s="39"/>
      <c r="RY24" s="39"/>
      <c r="RZ24" s="39"/>
      <c r="SA24" s="39"/>
      <c r="SB24" s="39"/>
      <c r="SC24" s="39"/>
      <c r="SD24" s="39"/>
      <c r="SE24" s="39"/>
      <c r="SF24" s="39"/>
      <c r="SG24" s="39"/>
      <c r="SH24" s="39"/>
      <c r="SI24" s="39"/>
      <c r="SJ24" s="39"/>
      <c r="SK24" s="39"/>
      <c r="SL24" s="39"/>
      <c r="SM24" s="39"/>
      <c r="SN24" s="39"/>
      <c r="SO24" s="39"/>
      <c r="SP24" s="39"/>
      <c r="SQ24" s="39"/>
      <c r="SR24" s="39"/>
      <c r="SS24" s="39"/>
      <c r="ST24" s="39"/>
      <c r="SU24" s="39"/>
      <c r="SV24" s="39"/>
      <c r="SW24" s="39"/>
      <c r="SX24" s="39"/>
      <c r="SY24" s="39"/>
      <c r="SZ24" s="39"/>
      <c r="TA24" s="39"/>
      <c r="TB24" s="39"/>
      <c r="TC24" s="39"/>
      <c r="TD24" s="39"/>
      <c r="TE24" s="39"/>
      <c r="TF24" s="39"/>
      <c r="TG24" s="39"/>
      <c r="TH24" s="39"/>
      <c r="TI24" s="39"/>
      <c r="TJ24" s="39"/>
      <c r="TK24" s="39"/>
      <c r="TL24" s="39"/>
      <c r="TM24" s="39"/>
      <c r="TN24" s="39"/>
      <c r="TO24" s="39"/>
      <c r="TP24" s="39"/>
      <c r="TQ24" s="39"/>
      <c r="TR24" s="39"/>
      <c r="TS24" s="39"/>
      <c r="TT24" s="39"/>
      <c r="TU24" s="39"/>
      <c r="TV24" s="39"/>
      <c r="TW24" s="39"/>
      <c r="TX24" s="39"/>
      <c r="TY24" s="39"/>
      <c r="TZ24" s="39"/>
      <c r="UA24" s="39"/>
      <c r="UB24" s="39"/>
      <c r="UC24" s="39"/>
      <c r="UD24" s="39"/>
      <c r="UE24" s="39"/>
      <c r="UF24" s="39"/>
      <c r="UG24" s="39"/>
      <c r="UH24" s="39"/>
      <c r="UI24" s="39"/>
      <c r="UJ24" s="39"/>
      <c r="UK24" s="39"/>
      <c r="UL24" s="39"/>
      <c r="UM24" s="39"/>
    </row>
    <row r="25" spans="1:559" ht="15" customHeight="1" x14ac:dyDescent="0.25">
      <c r="A25" s="41" t="s">
        <v>61</v>
      </c>
      <c r="B25" s="9" t="s">
        <v>105</v>
      </c>
      <c r="C25" s="9" t="s">
        <v>105</v>
      </c>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A15F508F5A6CB48AC044D3FE3FADB16" ma:contentTypeVersion="0" ma:contentTypeDescription="Yeni belge oluşturun." ma:contentTypeScope="" ma:versionID="c57bd8840f9047e1ff6dd6c7b50c4c29">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61DDF6-ACC4-4D83-81DA-55B3FF14104E}"/>
</file>

<file path=customXml/itemProps2.xml><?xml version="1.0" encoding="utf-8"?>
<ds:datastoreItem xmlns:ds="http://schemas.openxmlformats.org/officeDocument/2006/customXml" ds:itemID="{7866D4E4-F53E-4851-BEA7-60AFE25026B4}"/>
</file>

<file path=customXml/itemProps3.xml><?xml version="1.0" encoding="utf-8"?>
<ds:datastoreItem xmlns:ds="http://schemas.openxmlformats.org/officeDocument/2006/customXml" ds:itemID="{60CE0262-7F5E-49DD-8F24-EE320065EC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KULLANMA KILAVUZU</vt:lpstr>
      <vt:lpstr>MERA VERİ GİRİŞİ</vt:lpstr>
      <vt:lpstr>MERA YEM TÜKETİM</vt:lpstr>
      <vt:lpstr>KAYIT</vt:lpstr>
      <vt:lpstr>ARŞİV</vt:lpstr>
      <vt:lpstr>ARŞİV ÇIKTI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özmen</dc:creator>
  <cp:lastModifiedBy>Pınar</cp:lastModifiedBy>
  <cp:lastPrinted>2017-06-22T09:15:38Z</cp:lastPrinted>
  <dcterms:created xsi:type="dcterms:W3CDTF">2017-04-06T09:32:24Z</dcterms:created>
  <dcterms:modified xsi:type="dcterms:W3CDTF">2018-11-19T07:19:07Z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0x010100AA15F508F5A6CB48AC044D3FE3FADB16</vt:lpwstr>
  </property>
</Properties>
</file>